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david\Desktop\"/>
    </mc:Choice>
  </mc:AlternateContent>
  <xr:revisionPtr revIDLastSave="0" documentId="13_ncr:1_{255D8179-0BBA-4373-AB05-F3504003B69E}" xr6:coauthVersionLast="47" xr6:coauthVersionMax="47" xr10:uidLastSave="{00000000-0000-0000-0000-000000000000}"/>
  <bookViews>
    <workbookView xWindow="504" yWindow="612" windowWidth="29844" windowHeight="15828" xr2:uid="{9B80C8CA-29B5-407C-B9D3-BC0534A47A19}"/>
  </bookViews>
  <sheets>
    <sheet name="Einzelnes Land (Deutsch)" sheetId="1" r:id="rId1"/>
    <sheet name="Single Country (English)" sheetId="3" r:id="rId2"/>
    <sheet name="MultiCountrySummary" sheetId="4" r:id="rId3"/>
    <sheet name="MultiCountryNo1" sheetId="5" r:id="rId4"/>
    <sheet name="MultiCountryNo2" sheetId="6" r:id="rId5"/>
    <sheet name="MultiCountryNo3" sheetId="7" r:id="rId6"/>
    <sheet name="Change Log" sheetId="8" r:id="rId7"/>
  </sheets>
  <definedNames>
    <definedName name="_xlnm.Print_Area" localSheetId="0">'Einzelnes Land (Deutsch)'!$A$1:$F$137</definedName>
    <definedName name="_xlnm.Print_Area" localSheetId="1">'Single Country (English)'!$A$1:$F$137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2" i="3" l="1"/>
  <c r="E67" i="3" s="1"/>
  <c r="E62" i="1"/>
  <c r="E67" i="1" s="1"/>
  <c r="E67" i="7"/>
  <c r="E66" i="7"/>
  <c r="E67" i="6"/>
  <c r="E66" i="6"/>
  <c r="S52" i="1"/>
  <c r="S51" i="1"/>
  <c r="S50" i="1"/>
  <c r="S49" i="1"/>
  <c r="S48" i="1"/>
  <c r="S39" i="1"/>
  <c r="S38" i="1"/>
  <c r="S37" i="1"/>
  <c r="S36" i="1"/>
  <c r="S35" i="1"/>
  <c r="S34" i="1"/>
  <c r="S33" i="1"/>
  <c r="S32" i="1"/>
  <c r="S31" i="1"/>
  <c r="S52" i="3"/>
  <c r="S51" i="3"/>
  <c r="S50" i="3"/>
  <c r="S49" i="3"/>
  <c r="S48" i="3"/>
  <c r="S39" i="3"/>
  <c r="S38" i="3"/>
  <c r="S37" i="3"/>
  <c r="S36" i="3"/>
  <c r="S35" i="3"/>
  <c r="S34" i="3"/>
  <c r="S33" i="3"/>
  <c r="S32" i="3"/>
  <c r="S31" i="3"/>
  <c r="S21" i="3"/>
  <c r="S20" i="3"/>
  <c r="S19" i="3"/>
  <c r="S18" i="3"/>
  <c r="S17" i="3"/>
  <c r="S21" i="1"/>
  <c r="S20" i="1"/>
  <c r="S19" i="1"/>
  <c r="S18" i="1"/>
  <c r="S17" i="1"/>
  <c r="E62" i="7"/>
  <c r="E54" i="7"/>
  <c r="D50" i="7"/>
  <c r="D48" i="7"/>
  <c r="E48" i="7" s="1"/>
  <c r="E54" i="6"/>
  <c r="D50" i="6"/>
  <c r="D48" i="6"/>
  <c r="E48" i="6" s="1"/>
  <c r="D50" i="5"/>
  <c r="D48" i="5"/>
  <c r="E48" i="5" s="1"/>
  <c r="D18" i="5"/>
  <c r="D19" i="5" s="1"/>
  <c r="D20" i="5" s="1"/>
  <c r="D21" i="5" s="1"/>
  <c r="E21" i="5" s="1"/>
  <c r="E23" i="5" s="1"/>
  <c r="E31" i="5"/>
  <c r="D32" i="5"/>
  <c r="D34" i="5"/>
  <c r="E36" i="5"/>
  <c r="E37" i="5"/>
  <c r="E38" i="5"/>
  <c r="E39" i="5"/>
  <c r="E66" i="3" l="1"/>
  <c r="E66" i="1"/>
  <c r="E32" i="5"/>
  <c r="E41" i="5" s="1"/>
  <c r="E59" i="5" s="1"/>
  <c r="E54" i="5"/>
  <c r="E60" i="5" s="1"/>
  <c r="D50" i="3" l="1"/>
  <c r="D48" i="3"/>
  <c r="D50" i="1"/>
  <c r="D48" i="1"/>
  <c r="B21" i="4"/>
  <c r="B20" i="4"/>
  <c r="B19" i="4"/>
  <c r="C21" i="4"/>
  <c r="C20" i="4"/>
  <c r="C19" i="4"/>
  <c r="E39" i="7"/>
  <c r="E38" i="7"/>
  <c r="E37" i="7"/>
  <c r="E36" i="7"/>
  <c r="D34" i="7"/>
  <c r="D32" i="7"/>
  <c r="E31" i="7"/>
  <c r="D18" i="7"/>
  <c r="D19" i="7" s="1"/>
  <c r="D20" i="7" s="1"/>
  <c r="D21" i="7" s="1"/>
  <c r="E21" i="7" s="1"/>
  <c r="E23" i="7" s="1"/>
  <c r="C10" i="7"/>
  <c r="C9" i="7"/>
  <c r="C8" i="7"/>
  <c r="C7" i="7"/>
  <c r="E39" i="6"/>
  <c r="E38" i="6"/>
  <c r="E37" i="6"/>
  <c r="E36" i="6"/>
  <c r="D34" i="6"/>
  <c r="D32" i="6"/>
  <c r="E31" i="6"/>
  <c r="D18" i="6"/>
  <c r="D19" i="6" s="1"/>
  <c r="D20" i="6" s="1"/>
  <c r="D21" i="6" s="1"/>
  <c r="E21" i="6" s="1"/>
  <c r="E23" i="6" s="1"/>
  <c r="C10" i="6"/>
  <c r="C9" i="6"/>
  <c r="C8" i="6"/>
  <c r="C7" i="6"/>
  <c r="C7" i="5"/>
  <c r="C10" i="5"/>
  <c r="E24" i="5" s="1"/>
  <c r="E58" i="5" s="1"/>
  <c r="E62" i="5" s="1"/>
  <c r="C9" i="5"/>
  <c r="C8" i="5"/>
  <c r="E67" i="5" l="1"/>
  <c r="E66" i="5"/>
  <c r="E48" i="3"/>
  <c r="E54" i="3" s="1"/>
  <c r="E60" i="7"/>
  <c r="F21" i="4" s="1"/>
  <c r="D64" i="5"/>
  <c r="E48" i="1"/>
  <c r="E54" i="1" s="1"/>
  <c r="C23" i="4"/>
  <c r="E32" i="7"/>
  <c r="E41" i="7" s="1"/>
  <c r="E59" i="7" s="1"/>
  <c r="E21" i="4" s="1"/>
  <c r="E32" i="6"/>
  <c r="E41" i="6" s="1"/>
  <c r="E59" i="6" s="1"/>
  <c r="E20" i="4" s="1"/>
  <c r="E24" i="7"/>
  <c r="E24" i="6"/>
  <c r="E60" i="6"/>
  <c r="F20" i="4" s="1"/>
  <c r="E19" i="4"/>
  <c r="F19" i="4"/>
  <c r="E39" i="3"/>
  <c r="E38" i="3"/>
  <c r="E37" i="3"/>
  <c r="E36" i="3"/>
  <c r="D34" i="3"/>
  <c r="D32" i="3"/>
  <c r="E31" i="3"/>
  <c r="D18" i="3"/>
  <c r="D19" i="3" s="1"/>
  <c r="D20" i="3" s="1"/>
  <c r="D21" i="3" s="1"/>
  <c r="E21" i="3" s="1"/>
  <c r="E23" i="3" s="1"/>
  <c r="F23" i="4" l="1"/>
  <c r="G27" i="4" s="1"/>
  <c r="E58" i="6"/>
  <c r="E62" i="6" s="1"/>
  <c r="D20" i="4"/>
  <c r="E58" i="7"/>
  <c r="D21" i="4"/>
  <c r="D19" i="4"/>
  <c r="E32" i="3"/>
  <c r="E41" i="3" s="1"/>
  <c r="E59" i="3" s="1"/>
  <c r="E60" i="3"/>
  <c r="E24" i="3"/>
  <c r="E58" i="3" s="1"/>
  <c r="G26" i="4" l="1"/>
  <c r="G29" i="4" s="1"/>
  <c r="G21" i="4"/>
  <c r="D23" i="4"/>
  <c r="G25" i="4" s="1"/>
  <c r="D64" i="7"/>
  <c r="D64" i="6"/>
  <c r="G20" i="4"/>
  <c r="G19" i="4"/>
  <c r="E60" i="1"/>
  <c r="D18" i="1"/>
  <c r="D19" i="1" s="1"/>
  <c r="D20" i="1" s="1"/>
  <c r="D21" i="1" s="1"/>
  <c r="D64" i="3" l="1"/>
  <c r="G23" i="4"/>
  <c r="E21" i="1"/>
  <c r="E23" i="1" s="1"/>
  <c r="E38" i="1"/>
  <c r="F31" i="4" l="1"/>
  <c r="G34" i="4"/>
  <c r="G33" i="4"/>
  <c r="E24" i="1"/>
  <c r="E58" i="1" s="1"/>
  <c r="E39" i="1"/>
  <c r="E37" i="1" l="1"/>
  <c r="E36" i="1"/>
  <c r="D34" i="1"/>
  <c r="E31" i="1"/>
  <c r="D32" i="1"/>
  <c r="E32" i="1" l="1"/>
  <c r="E41" i="1" s="1"/>
  <c r="E59" i="1" l="1"/>
  <c r="D64" i="1" l="1"/>
</calcChain>
</file>

<file path=xl/sharedStrings.xml><?xml version="1.0" encoding="utf-8"?>
<sst xmlns="http://schemas.openxmlformats.org/spreadsheetml/2006/main" count="882" uniqueCount="414">
  <si>
    <t>Cloud-Computing: Risikobeurteilung eines Lawful Access durch ausländische Behörden</t>
  </si>
  <si>
    <t>Autor: David Rosenthal (www.rosenthal.ch)</t>
  </si>
  <si>
    <t>Schritt 1: Ausgangslage der Risikobeurteilung definieren</t>
  </si>
  <si>
    <t>a)</t>
  </si>
  <si>
    <t>XYZ AG</t>
  </si>
  <si>
    <t>b)</t>
  </si>
  <si>
    <t>Kundendaten</t>
  </si>
  <si>
    <t>c)</t>
  </si>
  <si>
    <t>d)</t>
  </si>
  <si>
    <t>Betrachtungszeitraum der Risikobeurteilung in Jahren:</t>
  </si>
  <si>
    <t>5</t>
  </si>
  <si>
    <t>Fälle pro Jahr</t>
  </si>
  <si>
    <t>Fälle verbleibend</t>
  </si>
  <si>
    <t>USA</t>
  </si>
  <si>
    <r>
      <t>Anzahl der Fälle pro Jahr, in welchen eine Behörde im Land im Betrachtungszeitraum schätzungsweise versuchen wird, auf dem Rechtsweg an relevante Daten zu gelangen</t>
    </r>
    <r>
      <rPr>
        <vertAlign val="superscript"/>
        <sz val="11"/>
        <color theme="1"/>
        <rFont val="Arial"/>
        <family val="2"/>
        <scheme val="minor"/>
      </rPr>
      <t>2)</t>
    </r>
  </si>
  <si>
    <t>e)</t>
  </si>
  <si>
    <t>Anzahl der Fälle pro Jahr, in welchen sich die Frage eines lawful access durch eine ausländische Behörde stellt</t>
  </si>
  <si>
    <t>Anzahl Fälle im Betrachtungszeitraum</t>
  </si>
  <si>
    <r>
      <t>Voraussetzung für einen Taterfolg</t>
    </r>
    <r>
      <rPr>
        <b/>
        <vertAlign val="superscript"/>
        <sz val="11"/>
        <color theme="1"/>
        <rFont val="Arial"/>
        <family val="2"/>
        <scheme val="minor"/>
      </rPr>
      <t>5)</t>
    </r>
  </si>
  <si>
    <t>f)</t>
  </si>
  <si>
    <t>g)</t>
  </si>
  <si>
    <t>Schritt 5: Gesamtbeurteilung</t>
  </si>
  <si>
    <t>Wahrscheinlichkeit, dass sich die Frage eines Lawful Access über den Cloud-Provider überhaupt stellt (1 Fall in der Periode = 100%)</t>
  </si>
  <si>
    <t>… unter der Annahme, dass die Wahrscheinlichkeit sich über Zeit weder erhöht noch reduziert (wie bei einem Münzwurf)</t>
  </si>
  <si>
    <r>
      <rPr>
        <vertAlign val="superscript"/>
        <sz val="11"/>
        <color theme="1"/>
        <rFont val="Arial"/>
        <family val="2"/>
        <scheme val="minor"/>
      </rPr>
      <t>6)</t>
    </r>
    <r>
      <rPr>
        <sz val="11"/>
        <color theme="1"/>
        <rFont val="Arial"/>
        <family val="2"/>
        <scheme val="minor"/>
      </rPr>
      <t xml:space="preserve"> Falls ein Lawful Access aus mehreren Ländern droht, ist die höchste Wahrscheinlichkeit zu wählen, d.h. die Wahrscheinlichkeit für jenes Land, dessen Lawful Access Versuch am wahrscheinlichsten die Voraussetzung erfüllt.</t>
    </r>
  </si>
  <si>
    <t>X</t>
  </si>
  <si>
    <t>Author: David Rosenthal (www.rosenthal.ch)</t>
  </si>
  <si>
    <t>Company:</t>
  </si>
  <si>
    <r>
      <t>Cloud solution with which the data is to be processed:</t>
    </r>
    <r>
      <rPr>
        <vertAlign val="superscript"/>
        <sz val="11"/>
        <color theme="1"/>
        <rFont val="Arial"/>
        <family val="2"/>
        <scheme val="minor"/>
      </rPr>
      <t>5)</t>
    </r>
    <r>
      <rPr>
        <sz val="11"/>
        <color theme="1"/>
        <rFont val="Arial"/>
        <family val="2"/>
        <scheme val="minor"/>
      </rPr>
      <t xml:space="preserve"> </t>
    </r>
  </si>
  <si>
    <t>Customer data</t>
  </si>
  <si>
    <t>Step 1: Define the starting point of the risk assessment</t>
  </si>
  <si>
    <t>Cases remaining</t>
  </si>
  <si>
    <r>
      <t>Number of cases per year in which an authority in the country is estimated to attempt to obtain relevant data through legal action during the period under consideration</t>
    </r>
    <r>
      <rPr>
        <vertAlign val="superscript"/>
        <sz val="11"/>
        <color theme="1"/>
        <rFont val="Arial"/>
        <family val="2"/>
        <scheme val="minor"/>
      </rPr>
      <t>2)</t>
    </r>
  </si>
  <si>
    <t>Number of cases per year in which the question of lawful access by a foreign authority arises</t>
  </si>
  <si>
    <t>Number of cases in the period under consideration</t>
  </si>
  <si>
    <t>Step 5: Overall assessment</t>
  </si>
  <si>
    <t>Probability that the question of lawful access via the cloud provider will arise at all (1 case in the period = 100%)</t>
  </si>
  <si>
    <t>Cloud Computing: Risk Assessment of Lawful Access By Foreign Authorities</t>
  </si>
  <si>
    <t>Period under consideration for the risk assessment in years:</t>
  </si>
  <si>
    <r>
      <t>Step 2: Probability that a foreign authority has a legal claim in the data and wishes to enforce it against the provider</t>
    </r>
    <r>
      <rPr>
        <b/>
        <vertAlign val="superscript"/>
        <sz val="12"/>
        <color theme="1"/>
        <rFont val="Arial"/>
        <family val="2"/>
        <scheme val="minor"/>
      </rPr>
      <t>1)</t>
    </r>
  </si>
  <si>
    <r>
      <t>Schritt 2: Wahrscheinlichkeit, dass eine ausländische Behörde Anspruch auf die Daten hat und ihn gegen den Provider durchsetzen will</t>
    </r>
    <r>
      <rPr>
        <b/>
        <vertAlign val="superscript"/>
        <sz val="12"/>
        <color theme="1"/>
        <rFont val="Arial"/>
        <family val="2"/>
        <scheme val="minor"/>
      </rPr>
      <t>1)</t>
    </r>
  </si>
  <si>
    <t>Gesamtwahrscheinlichkeit eines erfolgreichen Lawful Access über den Cloud-Provider in der Betrachtungsperiode:***</t>
  </si>
  <si>
    <t>*** Falls dieser Wert bei 100% oder mehr liegt, ist es statistisch sicher, dass dieser Fall eintritt; die nachfolgenden Berechnungen funktionieren dann nicht mehr; zu dieser Situation kann es kommen, wenn die Zahl der in der Betrachtungsperiode projizierten Fälle so gross ist, dass in mindestens einem Fall es statistisch gesehen zum Lawfull Access kommen muss.</t>
  </si>
  <si>
    <t>XYZ Ltd.</t>
  </si>
  <si>
    <t>Cases
per year</t>
  </si>
  <si>
    <t>… assuming that the probability neither increases nor decreases over time (like tossing a coin)</t>
  </si>
  <si>
    <t>Overall probability of a successful lawful access via the cloud provider in the observation period:***</t>
  </si>
  <si>
    <t>**** Scale: &lt;5% = "Very low", 5-10% = "Low", 11-25 = "Medium", 26-50% = "High" and &gt;50% = "Very high" (by David Hillson, 2005, see https://www.pmi.org/learning/library/describing-probability-limitations-natural-language-7556).</t>
  </si>
  <si>
    <t>Description in words (based on Hillson****):</t>
  </si>
  <si>
    <t>**** Skala: &lt;5% = "Sehr tief", 5-10% = "Tief", 11-25 = "Mittel", 26-50% = "Hoch" und &gt;50% = "Sehr hoch" (nach David Hillson, 2005, siehe https://www.pmi.org/learning/library/describing-probability-limitations-natural-language-7556).</t>
  </si>
  <si>
    <t>Umschreibung in Worten (basierend auf Hillson****):</t>
  </si>
  <si>
    <r>
      <rPr>
        <vertAlign val="superscript"/>
        <sz val="11"/>
        <color theme="1"/>
        <rFont val="Arial"/>
        <family val="2"/>
        <scheme val="minor"/>
      </rPr>
      <t>6)</t>
    </r>
    <r>
      <rPr>
        <sz val="11"/>
        <color theme="1"/>
        <rFont val="Arial"/>
        <family val="2"/>
        <scheme val="minor"/>
      </rPr>
      <t xml:space="preserve"> If there is a threat of lawful access from more than one country, the highest probability should be chosen, i.e. the probability for the country whose lawful access attempt is most probable to meet the condition.</t>
    </r>
  </si>
  <si>
    <t xml:space="preserve">* Damit die statistischen Berechnungen stimmen, ist es wichtig, jeden Faktor für einen erfolgreichen Lawful Access nur ein Mal zu berücksichtigen. Beispiel: In Schritt 2 b) wird abgefragt, ob es sich um einen Fall handelt, der eine Behörde im betreffenden Land grundsätzlich berechtigt, die Herausgabe der Daten auch von einem Provider zu verlangen (z.B. weil es sich um die Verfolgung einer schweren Straftat handelt). Dieser Faktor darf darum später bei Schritt 3 e) bei der Frage der Berechtigung zum Lawful Access nicht mehr berücksichtigt werden, sondern nur noch die restlichen Voraussetzungen für einen solchen Zugriff, soweit sie nicht schon bei den vorherigen Fragen berücksichtigt worden sind. </t>
  </si>
  <si>
    <t>** Gemeint ist die probabilistische Wahrscheinlichkeit (probability), nicht die Mutmasslichkeit (likelihood). Im Rahmen der Einschätzung ist also z.B. was folgt zu fragen: Wenn der Fall, den es zu beurteilen gilt, zehn Richtern vorgelegt würde, wieviele davon würden aufgrund der Umstände schätzungsweise davon überzeugt sein, dass die jeweilige Voraussetzung gegeben ist? Sind es lediglich vier von zehn die voll oder gerade noch überzeugt sind, so beträgt die Wahrscheinlichkeit 40%. Das Resultat der statistischen Berechnungen ist letztendlich nur so gut, wie die Annahmen, die getroffen werden. In einer Risikobeurteilung ist es allerdings üblich, mit Annahmen zu arbeiten, sofern sie sich auf die konkreten Umstände beziehen, denn sie sind in der Regel das Einzige, was zur Verfügung steht. Das ändert sich erst, wenn Erfahrungswerte vorliegen. Es geht vorliegend auch nicht darum vorherzusagen, was tatsächlich wann geschehen wird, sondern nur, was die statistische Wahrscheinlichkeit ist, dass das Ereignis in der Beurteilungsperiode eintritt.</t>
  </si>
  <si>
    <t xml:space="preserve">** For the purpose of the risk assessment, we are interested in the probability, not likelihood (which is a different concept in statistics). For the present purposes, the question when determining the input value for the various prerequisites is, for example, the following: If the case you are assessing is pleaded before ten judges, how many of them will in your educated guess and experience be convinced  that the relevant condition is met given the circumstances? If there are only four out of ten that are fully or at least sufficiently convinced to rule in your favor, the probability is 40%. Please keep in mind that the result of the statistical calculations is only as good as the assumptions they are based on. That said, in risk assessments, it is standard to work on the basis of uncertain assumptions concerning a particular case, at least as long there is not past experience to rely on. The exercise is not to determine what will happen, but rather determining the statistical probability of a lawful access occurring within the time period at issue. </t>
  </si>
  <si>
    <r>
      <rPr>
        <vertAlign val="superscript"/>
        <sz val="11"/>
        <color theme="1"/>
        <rFont val="Arial"/>
        <family val="2"/>
        <scheme val="minor"/>
      </rPr>
      <t>4)</t>
    </r>
    <r>
      <rPr>
        <sz val="11"/>
        <color theme="1"/>
        <rFont val="Arial"/>
        <family val="2"/>
        <scheme val="minor"/>
      </rPr>
      <t xml:space="preserve"> Where the foreign authority successfully uses administrative or legal assistance, the company will have to supply the data and any risk of lawful access via the provider does, of course, no longer exist for these cases; this also applies where a company supplies the data voluntarily and lawfully, e.g., because it has obtained the consent of the data subject or data subject itself has requested the production; therefore, these cases must also be taken into account and deducted.</t>
    </r>
  </si>
  <si>
    <r>
      <rPr>
        <vertAlign val="superscript"/>
        <sz val="11"/>
        <color theme="1"/>
        <rFont val="Arial"/>
        <family val="2"/>
        <scheme val="minor"/>
      </rPr>
      <t>4)</t>
    </r>
    <r>
      <rPr>
        <sz val="11"/>
        <color theme="1"/>
        <rFont val="Arial"/>
        <family val="2"/>
        <scheme val="minor"/>
      </rPr>
      <t xml:space="preserve"> Wo die ausländische Behörde erfolgreich die Amts- oder Rechtshilfe benutzt, können und müssen ihr die Daten geliefert und ein Risiko eines Lawful Access über den Provider entfällt naturgemäss in diesen Fällen; dies gilt auch dort, wo ein Unternehmen freiwillig und erlaubterweise die Daten liefert, z.B. weil das Einverständnis der betroffenen Person vorliegt oder die Person dies verlangt; daher sind auch diese Fälle zu berücksichtigen und abzuziehen.</t>
    </r>
  </si>
  <si>
    <r>
      <rPr>
        <vertAlign val="superscript"/>
        <sz val="11"/>
        <color theme="1"/>
        <rFont val="Arial"/>
        <family val="2"/>
        <scheme val="minor"/>
      </rPr>
      <t>5)</t>
    </r>
    <r>
      <rPr>
        <sz val="11"/>
        <color theme="1"/>
        <rFont val="Arial"/>
        <family val="2"/>
        <scheme val="minor"/>
      </rPr>
      <t xml:space="preserve"> Taterfolg ist ein Herausgabebefehl einer ausländischen Behörde z.B. nach Art. 18 Abs. 1 CCC (oder anderen hier berücksichtigten Rechtsgrundlage), welcher zu einer seitens des Unternehmens strafbaren Offenbarung durch den Provider von Kundendaten im Klartext führt.</t>
    </r>
  </si>
  <si>
    <r>
      <rPr>
        <vertAlign val="superscript"/>
        <sz val="11"/>
        <color theme="1"/>
        <rFont val="Arial"/>
        <family val="2"/>
        <scheme val="minor"/>
      </rPr>
      <t>5)</t>
    </r>
    <r>
      <rPr>
        <sz val="11"/>
        <color theme="1"/>
        <rFont val="Arial"/>
        <family val="2"/>
        <scheme val="minor"/>
      </rPr>
      <t xml:space="preserve"> When referring to "success", this means the case in which the lawful access by the foreign authority (through art. 18 para. 1 CCC, for example) constitutes a criminal offense under Swiss law on the part of the company, because it results in the provider's unauthorized disclosure of customer data in plain text . </t>
    </r>
  </si>
  <si>
    <r>
      <rPr>
        <vertAlign val="superscript"/>
        <sz val="11"/>
        <color theme="1"/>
        <rFont val="Arial"/>
        <family val="2"/>
        <scheme val="minor"/>
      </rPr>
      <t>8)</t>
    </r>
    <r>
      <rPr>
        <sz val="11"/>
        <color theme="1"/>
        <rFont val="Arial"/>
        <family val="2"/>
        <scheme val="minor"/>
      </rPr>
      <t xml:space="preserve"> The legal basis under Swiss law would be, in particular, the violation of art. 271 of the Swiss Criminal Code (concerning "prohibited actions for a foreign state") and professional secrecy obligations (such as art. 321 of the Swiss Criminal Code), which directly also apply to the employees of the provider or a subcontractor; this has two consequences: First, it may result in the provider not being required to produce the data on the basis of international comity. Second, it may result in the relevant employees of the provider preventing access, because they decide to rather comply with Swiss law, which pursuant to the "principle of trust" can be expected from them under certain conditions.</t>
    </r>
  </si>
  <si>
    <r>
      <rPr>
        <vertAlign val="superscript"/>
        <sz val="11"/>
        <color theme="1"/>
        <rFont val="Arial"/>
        <family val="2"/>
        <scheme val="minor"/>
      </rPr>
      <t>8)</t>
    </r>
    <r>
      <rPr>
        <sz val="11"/>
        <color theme="1"/>
        <rFont val="Arial"/>
        <family val="2"/>
        <scheme val="minor"/>
      </rPr>
      <t xml:space="preserve"> Rechtsgrundlage wäre im Schweizer Recht namentlich die Verletzung von Art. 271 StGB ("Verbotene Handlungen für einen fremden Staat") und Berufsgeheimnispflichten (wie z.B. Art. 321 StGB), denen die Mitarbeiter des Providers oder eines Subunternehmers direkt unterworfen sind; dies hat zwei Folgen: Erstens kann es dazu führen, dass auch nach ausländischem Recht unter Beachtung der International Comity trotz allem nicht geliefert werden muss, und es kann zweitens dazu führen, dass im eigenen Land der Zugriff verhindert bzw. nicht gestattet wird, weil sie die zuständigen Personen (doch) an das Schweizer Recht halten, was nach dem Vertrauensprinzip von ihnen unter gewissen Voraussetzungen auch erwartet werden darf.</t>
    </r>
  </si>
  <si>
    <r>
      <rPr>
        <vertAlign val="superscript"/>
        <sz val="11"/>
        <color theme="1"/>
        <rFont val="Arial"/>
        <family val="2"/>
        <scheme val="minor"/>
      </rPr>
      <t>9)</t>
    </r>
    <r>
      <rPr>
        <sz val="11"/>
        <color theme="1"/>
        <rFont val="Arial"/>
        <family val="2"/>
        <scheme val="minor"/>
      </rPr>
      <t xml:space="preserve"> Die Voraussetzung wurde zur besseren Verständlichkeit umgekehrt formuliert (d.h. die angegebene Voraussetzung trägt dazu bei, dass der Zugriff trotz allem verhindert wird); daher muss der Prozentwert für die Berechnung der Gesamtwahrscheinlichkeit umgekehrt werden; aus statistischen Gründen dürfen die Ursachen, die zur Reduktion der Eintrittswahrscheinlichkeit der Voraussetzung Nr. 5 führen, hier nicht mehr berücksichtigt werden; die International Comity sollte daher z.B. nicht im Rahmen von Voraussetzung Nr. 5 geprüft werden, sondern im Rahmen von Voraussetzun Nr. 6.</t>
    </r>
  </si>
  <si>
    <r>
      <rPr>
        <vertAlign val="superscript"/>
        <sz val="11"/>
        <color theme="1"/>
        <rFont val="Arial"/>
        <family val="2"/>
        <scheme val="minor"/>
      </rPr>
      <t>9)</t>
    </r>
    <r>
      <rPr>
        <sz val="11"/>
        <color theme="1"/>
        <rFont val="Arial"/>
        <family val="2"/>
        <scheme val="minor"/>
      </rPr>
      <t xml:space="preserve"> The prerequisite is worded in reverse for better comprehensibility (i.e. the prerequisite mentioned may cause the access to nevertheless not happen); therefore the percentage value for the calculation of the overall probability must be calculated accordingly; for statistical reasons the causes leading to the reduction of the probability of occurence of prerequisite no. 5 must not be taken into account here any more; the effect of international comity should thus not be considered in the context of prerequisite no. 5, but rather as part of prerequisite no. 6.</t>
    </r>
  </si>
  <si>
    <t>Begründung</t>
  </si>
  <si>
    <r>
      <t xml:space="preserve">Wahrscheinlichkeit, dass es dem Unternehmen nicht gelingt, die verlangten Daten rechtzeitig in Sicherheit zu bringen bzw. dem Zugriff des Providers im Klartext zu entziehen </t>
    </r>
    <r>
      <rPr>
        <sz val="8"/>
        <color theme="0" tint="-0.499984740745262"/>
        <rFont val="Arial"/>
        <family val="2"/>
        <scheme val="minor"/>
      </rPr>
      <t>(Voraussetzung Nr. 7)</t>
    </r>
  </si>
  <si>
    <r>
      <t xml:space="preserve">... und dabei nach den von der Behörde gewünschten Daten suchen, sie finden und sie für sich kopieren kann </t>
    </r>
    <r>
      <rPr>
        <sz val="8"/>
        <color theme="0" tint="-0.499984740745262"/>
        <rFont val="Arial"/>
        <family val="2"/>
        <scheme val="minor"/>
      </rPr>
      <t>(Voraussetzung Nr. 3)</t>
    </r>
  </si>
  <si>
    <r>
      <rPr>
        <vertAlign val="superscript"/>
        <sz val="11"/>
        <color theme="1"/>
        <rFont val="Arial"/>
        <family val="2"/>
        <scheme val="minor"/>
      </rPr>
      <t>11)</t>
    </r>
    <r>
      <rPr>
        <sz val="11"/>
        <color theme="1"/>
        <rFont val="Arial"/>
        <family val="2"/>
        <scheme val="minor"/>
      </rPr>
      <t xml:space="preserve"> Dieser Wert muss grundsätzlich tiefer sein als der Wert im Rahmen von Voraussetzung Nr. 2 und 3 oben, da ein solcher Zugriff einen ständigen, systematischen Zugriff auf alle entsprechenden Inhalte erfordert; es wird dabei zudem in der Regel nicht verlangt, etwaige Verschlüsselungen zu brechen.</t>
    </r>
  </si>
  <si>
    <r>
      <rPr>
        <vertAlign val="superscript"/>
        <sz val="11"/>
        <color theme="1"/>
        <rFont val="Arial"/>
        <family val="2"/>
        <scheme val="minor"/>
      </rPr>
      <t>11)</t>
    </r>
    <r>
      <rPr>
        <sz val="11"/>
        <color theme="1"/>
        <rFont val="Arial"/>
        <family val="2"/>
        <scheme val="minor"/>
      </rPr>
      <t xml:space="preserve"> This value is typically lower than the probability achieved for prerequisite no. 2 and 3, because in the present case, the access needs to be systematic and constant with regard to all content at issue; it is usually not necessary to break encryption codes.</t>
    </r>
  </si>
  <si>
    <t>Rationale</t>
  </si>
  <si>
    <t>Wahrscheinlichkeit pro Fall* **</t>
  </si>
  <si>
    <t>Probability
   per case* **</t>
  </si>
  <si>
    <r>
      <t xml:space="preserve">Probability that the authority is aware of the provider and its subcontractors </t>
    </r>
    <r>
      <rPr>
        <sz val="8"/>
        <color theme="0" tint="-0.499984740745262"/>
        <rFont val="Arial"/>
        <family val="2"/>
        <scheme val="minor"/>
      </rPr>
      <t>(prerequisite no. 1)</t>
    </r>
  </si>
  <si>
    <r>
      <t xml:space="preserve">... and is able to search for, find and copy the data requested by the authority </t>
    </r>
    <r>
      <rPr>
        <sz val="8"/>
        <color theme="0" tint="-0.499984740745262"/>
        <rFont val="Arial"/>
        <family val="2"/>
        <scheme val="minor"/>
      </rPr>
      <t>(prerequisite no. 3)</t>
    </r>
  </si>
  <si>
    <r>
      <t xml:space="preserve">Probability that an employee of the provider or its subcontractors will gain access to the data in plain text in a support-case  ... </t>
    </r>
    <r>
      <rPr>
        <sz val="8"/>
        <color theme="0" tint="-0.499984740745262"/>
        <rFont val="Arial"/>
        <family val="2"/>
        <scheme val="minor"/>
      </rPr>
      <t>(prerequisite no. 2)</t>
    </r>
  </si>
  <si>
    <r>
      <t xml:space="preserve">Wahrscheinlichkeit, dass ein Mitarbeiter des Providers oder seiner Subunternehmer während eines Support-Falls Einsicht in Daten im Klartext erhält ... </t>
    </r>
    <r>
      <rPr>
        <sz val="8"/>
        <color theme="0" tint="-0.499984740745262"/>
        <rFont val="Arial"/>
        <family val="2"/>
        <scheme val="minor"/>
      </rPr>
      <t>(Voraussetzung Nr. 2)</t>
    </r>
  </si>
  <si>
    <r>
      <t xml:space="preserve">Probability that the provider, the subcontractor or its parent company, respectively, is located within the jurisdiction of the authority </t>
    </r>
    <r>
      <rPr>
        <sz val="8"/>
        <color theme="0" tint="-0.499984740745262"/>
        <rFont val="Arial"/>
        <family val="2"/>
        <scheme val="minor"/>
      </rPr>
      <t>(prerequisite no. 4)</t>
    </r>
  </si>
  <si>
    <r>
      <t xml:space="preserve">Wahrscheinlichkeit, dass der Provider, der Subunternehmer bzw. das Mutterhaus sich im Zuständigkeitsbereich der Behörde befindet </t>
    </r>
    <r>
      <rPr>
        <sz val="8"/>
        <color theme="0" tint="-0.499984740745262"/>
        <rFont val="Arial"/>
        <family val="2"/>
        <scheme val="minor"/>
      </rPr>
      <t>(Voraussetzung Nr. 4)</t>
    </r>
  </si>
  <si>
    <r>
      <t>Wahrscheinlichkeit, dass wenn der ausländischen Behörde Daten herausgegeben würden, dies zur Strafbarkeit von Mitarbeitern des Providers oder eines seiner Subunternehmer führen würde, deren Verfolgung auch möglich und realistisch wäre und dies dazu führt, dass die Daten nicht herausgegeben werden oder nicht herausgegeben werden müssen</t>
    </r>
    <r>
      <rPr>
        <vertAlign val="superscript"/>
        <sz val="11"/>
        <color theme="1"/>
        <rFont val="Arial"/>
        <family val="2"/>
        <scheme val="minor"/>
      </rPr>
      <t xml:space="preserve">8)9) </t>
    </r>
    <r>
      <rPr>
        <sz val="8"/>
        <color theme="0" tint="-0.499984740745262"/>
        <rFont val="Arial"/>
        <family val="2"/>
        <scheme val="minor"/>
      </rPr>
      <t>(Voraussetzung Nr. 6)</t>
    </r>
  </si>
  <si>
    <r>
      <t xml:space="preserve">Probability that the company does not succeed in removing the relevant data in time or otherwise withdrawing it from the provider's access </t>
    </r>
    <r>
      <rPr>
        <sz val="8"/>
        <color theme="0" tint="-0.499984740745262"/>
        <rFont val="Arial"/>
        <family val="2"/>
        <scheme val="minor"/>
      </rPr>
      <t>(prerequisite no. 7)</t>
    </r>
  </si>
  <si>
    <r>
      <rPr>
        <vertAlign val="superscript"/>
        <sz val="11"/>
        <color theme="1"/>
        <rFont val="Arial"/>
        <family val="2"/>
        <scheme val="minor"/>
      </rPr>
      <t>3)</t>
    </r>
    <r>
      <rPr>
        <sz val="11"/>
        <color theme="1"/>
        <rFont val="Arial"/>
        <family val="2"/>
        <scheme val="minor"/>
      </rPr>
      <t xml:space="preserve"> Durch die Geltendmachung von Widerspruchsrechten, die nach dem ausländischen Recht auch für die Behörde verbindlich sind (z.B. ein Legal Privilege, Zeugnisverweigerungsrechte), oder durch Aufzeigen, dass der Herausgabeanspruch der Behörde aus anderen Gründen nicht berechtigt ist (z.B. weil die Forderung zuwenig begründet oder zu ungenau ist); hier sind bisherige Erfahrungswerte besonders wichtig; allerdings sollten hier nicht Aspekte der International Comity berücksichtigt werden (wie z.B. im Schweizer Recht Art. 271 StGB), da dies zu einer Doppelzählung führt, wenn der Ort der Speicherung der Daten diesbezüglich auch bei Voraussetzung Nr. 6 in Schritt 3 berücksichtigt wird.</t>
    </r>
  </si>
  <si>
    <r>
      <rPr>
        <vertAlign val="superscript"/>
        <sz val="11"/>
        <color theme="1"/>
        <rFont val="Arial"/>
        <family val="2"/>
        <scheme val="minor"/>
      </rPr>
      <t>3)</t>
    </r>
    <r>
      <rPr>
        <sz val="11"/>
        <color theme="1"/>
        <rFont val="Arial"/>
        <family val="2"/>
        <scheme val="minor"/>
      </rPr>
      <t xml:space="preserve"> By asserting objection rights available under foreign law (e.g., legal privilege, rights to refuse testimony), or by showing that the authority's request to obtain the data is not justified for other reasons (e.g., because the claim is insufficiently substantiated or too imprecise); past experience is particularly important for doing this assessment; aspects of international comity (e.g., Art. 271 Swiss Criminal Code) should not be considered here, as this would result in double counting if the location of data storage is already taken into account with prerequisite no. 6 of Step 3. </t>
    </r>
  </si>
  <si>
    <t>Countries for which a risk assessment is made:</t>
  </si>
  <si>
    <t>Step 2</t>
  </si>
  <si>
    <t>Cases/year (overall)</t>
  </si>
  <si>
    <t>Overall</t>
  </si>
  <si>
    <t>Step 3</t>
  </si>
  <si>
    <t>Step 4</t>
  </si>
  <si>
    <t>Step 5</t>
  </si>
  <si>
    <t>n/a</t>
  </si>
  <si>
    <t>Relevante ausländische Rechtsordnung:</t>
  </si>
  <si>
    <t>Relevant foreign jurisdiction:</t>
  </si>
  <si>
    <t>US</t>
  </si>
  <si>
    <t>Single Country Form</t>
  </si>
  <si>
    <r>
      <t>Cloud solution with which the data is to be processed:</t>
    </r>
    <r>
      <rPr>
        <sz val="11"/>
        <color theme="1"/>
        <rFont val="Arial"/>
        <family val="2"/>
        <scheme val="minor"/>
      </rPr>
      <t xml:space="preserve"> </t>
    </r>
  </si>
  <si>
    <r>
      <t>Steps 2-5: Risk assessment in view of the countermeasures taken</t>
    </r>
    <r>
      <rPr>
        <b/>
        <vertAlign val="superscript"/>
        <sz val="12"/>
        <color theme="1"/>
        <rFont val="Arial"/>
        <family val="2"/>
        <scheme val="minor"/>
      </rPr>
      <t>1)</t>
    </r>
  </si>
  <si>
    <r>
      <rPr>
        <vertAlign val="superscript"/>
        <sz val="11"/>
        <color theme="1"/>
        <rFont val="Arial"/>
        <family val="2"/>
        <scheme val="minor"/>
      </rPr>
      <t>1)</t>
    </r>
    <r>
      <rPr>
        <sz val="11"/>
        <color theme="1"/>
        <rFont val="Arial"/>
        <family val="2"/>
        <scheme val="minor"/>
      </rPr>
      <t xml:space="preserve"> Countermeasures considered on the part of the company or provider are</t>
    </r>
  </si>
  <si>
    <t>Overall probability of a successful lawful access via the cloud provider in the observation period:</t>
  </si>
  <si>
    <t>Cases/period (relevant)</t>
  </si>
  <si>
    <t>Multi Country Form</t>
  </si>
  <si>
    <t>Multi Country Form (Country 1)</t>
  </si>
  <si>
    <t>(from summary page)</t>
  </si>
  <si>
    <t>[Text]</t>
  </si>
  <si>
    <r>
      <rPr>
        <b/>
        <sz val="11"/>
        <color theme="1"/>
        <rFont val="Arial"/>
        <family val="2"/>
        <scheme val="minor"/>
      </rPr>
      <t>Legal Basis considered for the following assessment:</t>
    </r>
    <r>
      <rPr>
        <sz val="11"/>
        <color theme="1"/>
        <rFont val="Arial"/>
        <family val="2"/>
        <scheme val="minor"/>
      </rPr>
      <t xml:space="preserve"> </t>
    </r>
  </si>
  <si>
    <r>
      <t>Probability that the provider or a subcontractor in the country above may be legally required to perform such as search (also) with the company's data</t>
    </r>
    <r>
      <rPr>
        <vertAlign val="superscript"/>
        <sz val="11"/>
        <color theme="1"/>
        <rFont val="Arial"/>
        <family val="2"/>
        <scheme val="minor"/>
      </rPr>
      <t>12)</t>
    </r>
  </si>
  <si>
    <r>
      <rPr>
        <vertAlign val="superscript"/>
        <sz val="11"/>
        <color theme="1"/>
        <rFont val="Arial"/>
        <family val="2"/>
        <scheme val="minor"/>
      </rPr>
      <t>13)</t>
    </r>
    <r>
      <rPr>
        <sz val="11"/>
        <color theme="1"/>
        <rFont val="Arial"/>
        <family val="2"/>
        <scheme val="minor"/>
      </rPr>
      <t xml:space="preserve"> For instance, in the case of Section 702 FISA, this would be Internet content communicated electronically among third parties via publicly available online services (such as consumer e-mail-services or social media platforms).</t>
    </r>
  </si>
  <si>
    <r>
      <rPr>
        <vertAlign val="superscript"/>
        <sz val="11"/>
        <color theme="1"/>
        <rFont val="Arial"/>
        <family val="2"/>
        <scheme val="minor"/>
      </rPr>
      <t>14)</t>
    </r>
    <r>
      <rPr>
        <sz val="11"/>
        <color theme="1"/>
        <rFont val="Arial"/>
        <family val="2"/>
        <scheme val="minor"/>
      </rPr>
      <t xml:space="preserve"> Countermeasures considered on the part of the company or provider are</t>
    </r>
  </si>
  <si>
    <r>
      <t>Residual risk of successful lawful access by a foreign intelligence service without any guarantee of legal recourse (in view of the countermeasures)</t>
    </r>
    <r>
      <rPr>
        <vertAlign val="superscript"/>
        <sz val="11"/>
        <color theme="1"/>
        <rFont val="Arial"/>
        <family val="2"/>
        <scheme val="minor"/>
      </rPr>
      <t>14)</t>
    </r>
    <r>
      <rPr>
        <sz val="11"/>
        <color theme="1"/>
        <rFont val="Arial"/>
        <family val="2"/>
        <scheme val="minor"/>
      </rPr>
      <t>:</t>
    </r>
  </si>
  <si>
    <r>
      <t>Probability that despite the technically limited access and the technical and organizational countermeasures in place</t>
    </r>
    <r>
      <rPr>
        <vertAlign val="superscript"/>
        <sz val="11"/>
        <color theme="1"/>
        <rFont val="Arial"/>
        <family val="2"/>
        <scheme val="minor"/>
      </rPr>
      <t>14)</t>
    </r>
    <r>
      <rPr>
        <sz val="11"/>
        <color theme="1"/>
        <rFont val="Arial"/>
        <family val="2"/>
        <scheme val="minor"/>
      </rPr>
      <t>, the authority is permitted to order the provider, its subcontractor or the parent company, respectively, to obtain access to the data and produce it to the authority in plain text</t>
    </r>
    <r>
      <rPr>
        <vertAlign val="superscript"/>
        <sz val="11"/>
        <color theme="1"/>
        <rFont val="Arial"/>
        <family val="2"/>
        <scheme val="minor"/>
      </rPr>
      <t>7)</t>
    </r>
    <r>
      <rPr>
        <sz val="11"/>
        <color theme="1"/>
        <rFont val="Arial"/>
        <family val="2"/>
        <scheme val="minor"/>
      </rPr>
      <t xml:space="preserve"> </t>
    </r>
    <r>
      <rPr>
        <vertAlign val="superscript"/>
        <sz val="11"/>
        <color theme="1"/>
        <rFont val="Arial"/>
        <family val="2"/>
        <scheme val="minor"/>
      </rPr>
      <t xml:space="preserve"> </t>
    </r>
    <r>
      <rPr>
        <sz val="8"/>
        <color theme="0" tint="-0.499984740745262"/>
        <rFont val="Arial"/>
        <family val="2"/>
        <scheme val="minor"/>
      </rPr>
      <t>(prerequisite no. 5)</t>
    </r>
  </si>
  <si>
    <r>
      <t>Residual risk of successful lawful access by a foreign authority through the provider (given the countermeasures</t>
    </r>
    <r>
      <rPr>
        <vertAlign val="superscript"/>
        <sz val="11"/>
        <color theme="1"/>
        <rFont val="Arial"/>
        <family val="2"/>
        <scheme val="minor"/>
      </rPr>
      <t>14)</t>
    </r>
    <r>
      <rPr>
        <sz val="11"/>
        <color theme="1"/>
        <rFont val="Arial"/>
        <family val="2"/>
        <scheme val="minor"/>
      </rPr>
      <t>):</t>
    </r>
  </si>
  <si>
    <r>
      <t>Probability of additional successful lawful access by a foreign intelligence service where there is no guarantee of legal recourse (despite countermeasures</t>
    </r>
    <r>
      <rPr>
        <vertAlign val="superscript"/>
        <sz val="11"/>
        <color theme="1"/>
        <rFont val="Arial"/>
        <family val="2"/>
        <scheme val="minor"/>
      </rPr>
      <t>14)</t>
    </r>
    <r>
      <rPr>
        <sz val="11"/>
        <color theme="1"/>
        <rFont val="Arial"/>
        <family val="2"/>
        <scheme val="minor"/>
      </rPr>
      <t>)</t>
    </r>
  </si>
  <si>
    <t>Für die vorliegende Beurteilung herangezogene Rechtsgrundlage:</t>
  </si>
  <si>
    <t>Wahrscheinlichkeit, dass die hier relevanten Daten während der Übermittlung an den Provider oder an die Subunternehmer von Telekommunikationsprovidern im betreffenden Land im Rahmen einer Upstream-Überwachung der Internet-Backbones im Klartext eingesehen werden können</t>
  </si>
  <si>
    <r>
      <t>Wahrscheinlichkeit, dass der Provider oder ein Subunternehmer im betreffenden Land verpflichtet werden kann, eine solche Suche (auch) in den Daten des Unternehmens durchzuführen</t>
    </r>
    <r>
      <rPr>
        <vertAlign val="superscript"/>
        <sz val="11"/>
        <color theme="1"/>
        <rFont val="Arial"/>
        <family val="2"/>
        <scheme val="minor"/>
      </rPr>
      <t>12)</t>
    </r>
  </si>
  <si>
    <r>
      <rPr>
        <vertAlign val="superscript"/>
        <sz val="11"/>
        <color theme="1"/>
        <rFont val="Arial"/>
        <family val="2"/>
        <scheme val="minor"/>
      </rPr>
      <t>14)</t>
    </r>
    <r>
      <rPr>
        <sz val="11"/>
        <color theme="1"/>
        <rFont val="Arial"/>
        <family val="2"/>
        <scheme val="minor"/>
      </rPr>
      <t xml:space="preserve"> Berücksichtigte Gegenmassnahmen seitens des Unternehmens bzw. des Providers sind:</t>
    </r>
  </si>
  <si>
    <r>
      <rPr>
        <vertAlign val="superscript"/>
        <sz val="11"/>
        <color theme="1"/>
        <rFont val="Arial"/>
        <family val="2"/>
        <scheme val="minor"/>
      </rPr>
      <t>13)</t>
    </r>
    <r>
      <rPr>
        <sz val="11"/>
        <color theme="1"/>
        <rFont val="Arial"/>
        <family val="2"/>
        <scheme val="minor"/>
      </rPr>
      <t xml:space="preserve"> Im Falle der Section 702 FISA sind das z.B. elektronisch über öffentlich zugängliche Dienste (wie E-Mail-Services für Privatpersonen und Social-Media-Plattformen) unter Dritten kommunizierte Internet-Inhalte.</t>
    </r>
  </si>
  <si>
    <r>
      <t>Restrisiko eines erfolgreichen Lawful Access durch einen ausländischen Nachrichtendienst ohne Rechtsweggarantie (angesichts der Gegenmassnahmen</t>
    </r>
    <r>
      <rPr>
        <vertAlign val="superscript"/>
        <sz val="11"/>
        <color theme="1"/>
        <rFont val="Arial"/>
        <family val="2"/>
        <scheme val="minor"/>
      </rPr>
      <t>14)</t>
    </r>
    <r>
      <rPr>
        <sz val="11"/>
        <color theme="1"/>
        <rFont val="Arial"/>
        <family val="2"/>
        <scheme val="minor"/>
      </rPr>
      <t>):</t>
    </r>
  </si>
  <si>
    <r>
      <t>Restrisiko eines erfolgreichen Lawful Access durch eine ausländische Behörde über den Provider (angesichts der Gegenmassnahmen</t>
    </r>
    <r>
      <rPr>
        <vertAlign val="superscript"/>
        <sz val="11"/>
        <color theme="1"/>
        <rFont val="Arial"/>
        <family val="2"/>
        <scheme val="minor"/>
      </rPr>
      <t>14)</t>
    </r>
    <r>
      <rPr>
        <sz val="11"/>
        <color theme="1"/>
        <rFont val="Arial"/>
        <family val="2"/>
        <scheme val="minor"/>
      </rPr>
      <t>):</t>
    </r>
  </si>
  <si>
    <r>
      <t>Wahrscheinlichkeit, dass es in diesen Fällen trotz der Gegenmassnahmen</t>
    </r>
    <r>
      <rPr>
        <vertAlign val="superscript"/>
        <sz val="11"/>
        <color theme="1"/>
        <rFont val="Arial"/>
        <family val="2"/>
        <scheme val="minor"/>
      </rPr>
      <t>14)</t>
    </r>
    <r>
      <rPr>
        <sz val="11"/>
        <color theme="1"/>
        <rFont val="Arial"/>
        <family val="2"/>
        <scheme val="minor"/>
      </rPr>
      <t xml:space="preserve"> zu einem erfolgreichen Lawful Access durch die betreffenden ausländischen Behörden kommt</t>
    </r>
  </si>
  <si>
    <r>
      <t>Wahrscheinlichkeit, dass es zusätzlich zu einem erfolgreichen Lawful Access durch einen ausländischen Nachrichtendienst ohne Rechtsweggarantie kommt (trotz der Gegenmassnahmen</t>
    </r>
    <r>
      <rPr>
        <vertAlign val="superscript"/>
        <sz val="11"/>
        <color theme="1"/>
        <rFont val="Arial"/>
        <family val="2"/>
        <scheme val="minor"/>
      </rPr>
      <t>14)</t>
    </r>
    <r>
      <rPr>
        <sz val="11"/>
        <color theme="1"/>
        <rFont val="Arial"/>
        <family val="2"/>
        <scheme val="minor"/>
      </rPr>
      <t>)</t>
    </r>
  </si>
  <si>
    <r>
      <t>Wahrscheinlichkeit, dass die Behörde trotz bestehender, beschränkter Zugriffsmöglichkeiten und trotz der getroffenen technischen und organisatorischen Gegenmassnahmen</t>
    </r>
    <r>
      <rPr>
        <vertAlign val="superscript"/>
        <sz val="11"/>
        <color theme="1"/>
        <rFont val="Arial"/>
        <family val="2"/>
        <scheme val="minor"/>
      </rPr>
      <t>14)</t>
    </r>
    <r>
      <rPr>
        <sz val="11"/>
        <color theme="1"/>
        <rFont val="Arial"/>
        <family val="2"/>
        <scheme val="minor"/>
      </rPr>
      <t xml:space="preserve"> dem Provider, seinem Subunternehmer bzw. dem Mutterhaus befehlen darf, sich Zugang zu den Daten zu verschaffen und ihr diese im Klartext herauszugeben</t>
    </r>
    <r>
      <rPr>
        <vertAlign val="superscript"/>
        <sz val="11"/>
        <color theme="1"/>
        <rFont val="Arial"/>
        <family val="2"/>
        <scheme val="minor"/>
      </rPr>
      <t xml:space="preserve">7) </t>
    </r>
    <r>
      <rPr>
        <sz val="8"/>
        <color theme="0" tint="-0.499984740745262"/>
        <rFont val="Arial"/>
        <family val="2"/>
        <scheme val="minor"/>
      </rPr>
      <t>(Voraussetzung Nr.5)</t>
    </r>
  </si>
  <si>
    <t>Bogen zur Beurteilung eines einzelnen Lands</t>
  </si>
  <si>
    <t>Art. 18 para. 1 Cybercrime Convention (CCC) and national legislation implementing it</t>
  </si>
  <si>
    <t>Cloud solution with which the data is to be processed:</t>
  </si>
  <si>
    <t>Step 2: Probability that a foreign authority has a legal claim in the data and wishes to enforce it against the provider</t>
  </si>
  <si>
    <t>Probability
   per case</t>
  </si>
  <si>
    <t>Number of cases per year in which an authority in the country is estimated to attempt to obtain relevant data through legal action during the period under consideration</t>
  </si>
  <si>
    <t>Probability that in the remaining cases the requested data will be provided in one way or another (e.g., with consent or through legal or administrative assistance)</t>
  </si>
  <si>
    <t>Probability that in the remaining cases it will be possible for the company to successfully cause the authority (by legal means or otherwise) to give up its request for the data in plain text</t>
  </si>
  <si>
    <r>
      <t>Probability that despite the technically limited access and the technical and organizational countermeasures in place</t>
    </r>
    <r>
      <rPr>
        <sz val="11"/>
        <color theme="1"/>
        <rFont val="Arial"/>
        <family val="2"/>
        <scheme val="minor"/>
      </rPr>
      <t>, the authority is permitted to order the provider, its subcontractor or the parent company, respectively, to obtain access to the data and produce it to the authority in plain text</t>
    </r>
    <r>
      <rPr>
        <sz val="11"/>
        <color theme="1"/>
        <rFont val="Arial"/>
        <family val="2"/>
        <scheme val="minor"/>
      </rPr>
      <t xml:space="preserve"> </t>
    </r>
    <r>
      <rPr>
        <vertAlign val="superscript"/>
        <sz val="11"/>
        <color theme="1"/>
        <rFont val="Arial"/>
        <family val="2"/>
        <scheme val="minor"/>
      </rPr>
      <t xml:space="preserve"> </t>
    </r>
    <r>
      <rPr>
        <sz val="8"/>
        <color theme="0" tint="-0.499984740745262"/>
        <rFont val="Arial"/>
        <family val="2"/>
        <scheme val="minor"/>
      </rPr>
      <t>(prerequisite no. 5)</t>
    </r>
  </si>
  <si>
    <r>
      <t>Residual risk of successful lawful access by a foreign authority through the provider (given the countermeasures</t>
    </r>
    <r>
      <rPr>
        <sz val="11"/>
        <color theme="1"/>
        <rFont val="Arial"/>
        <family val="2"/>
        <scheme val="minor"/>
      </rPr>
      <t>):</t>
    </r>
  </si>
  <si>
    <t>Probability that the provider or a subcontractor in the country above may be legally required to perform such as search (also) with the company's data</t>
  </si>
  <si>
    <r>
      <t>Residual risk of successful lawful access by a foreign intelligence service without any guarantee of legal recourse (in view of the countermeasures)</t>
    </r>
    <r>
      <rPr>
        <sz val="11"/>
        <color theme="1"/>
        <rFont val="Arial"/>
        <family val="2"/>
        <scheme val="minor"/>
      </rPr>
      <t>:</t>
    </r>
  </si>
  <si>
    <r>
      <t>Probability of additional successful lawful access by a foreign intelligence service where there is no guarantee of legal recourse (despite countermeasures</t>
    </r>
    <r>
      <rPr>
        <sz val="11"/>
        <color theme="1"/>
        <rFont val="Arial"/>
        <family val="2"/>
        <scheme val="minor"/>
      </rPr>
      <t>)</t>
    </r>
  </si>
  <si>
    <t>Description in words (based on Hillson*):</t>
  </si>
  <si>
    <t>* Scale: &lt;5% = "Very low", 5-10% = "Low", 11-25 = "Medium", 26-50% = "High" and &gt;50% = "Very high" (by David Hillson, 2005, see https://www.pmi.org/learning/library/describing-probability-limitations-natural-language-7556).</t>
  </si>
  <si>
    <t>Overall probability of successfull lawful access in the period</t>
  </si>
  <si>
    <t>Probability in the period</t>
  </si>
  <si>
    <t>Probability per case</t>
  </si>
  <si>
    <t>Probability in the period* **</t>
  </si>
  <si>
    <r>
      <rPr>
        <b/>
        <sz val="11"/>
        <color theme="1"/>
        <rFont val="Arial"/>
        <family val="2"/>
        <scheme val="minor"/>
      </rPr>
      <t>Probability per case</t>
    </r>
    <r>
      <rPr>
        <b/>
        <vertAlign val="superscript"/>
        <sz val="11"/>
        <color theme="1"/>
        <rFont val="Arial"/>
        <family val="2"/>
        <scheme val="minor"/>
      </rPr>
      <t xml:space="preserve">6)9) </t>
    </r>
    <r>
      <rPr>
        <b/>
        <sz val="11"/>
        <color theme="1"/>
        <rFont val="Arial"/>
        <family val="2"/>
        <scheme val="minor"/>
      </rPr>
      <t>* **</t>
    </r>
  </si>
  <si>
    <t>Wahrscheinlichkeit in der Periode* **</t>
  </si>
  <si>
    <r>
      <t>Wahrscheinlichkeit pro Fall</t>
    </r>
    <r>
      <rPr>
        <b/>
        <vertAlign val="superscript"/>
        <sz val="11"/>
        <color theme="1"/>
        <rFont val="Arial"/>
        <family val="2"/>
        <scheme val="minor"/>
      </rPr>
      <t xml:space="preserve">6)9) </t>
    </r>
    <r>
      <rPr>
        <b/>
        <sz val="11"/>
        <color theme="1"/>
        <rFont val="Arial"/>
        <family val="2"/>
        <scheme val="minor"/>
      </rPr>
      <t>* **</t>
    </r>
  </si>
  <si>
    <t>(Details: See country sheets)</t>
  </si>
  <si>
    <t>Mordor</t>
  </si>
  <si>
    <t>Utopia</t>
  </si>
  <si>
    <t>USA, Mordor, Utopia</t>
  </si>
  <si>
    <t>Sauron's Law</t>
  </si>
  <si>
    <t>(Licensing: See bottom)</t>
  </si>
  <si>
    <t>(Lizenz: Siehe unten)</t>
  </si>
  <si>
    <t>Country/Region 
in which the data is exposed</t>
  </si>
  <si>
    <t>Date:</t>
  </si>
  <si>
    <t>Contributors:</t>
  </si>
  <si>
    <t>Legal advice:</t>
  </si>
  <si>
    <t>Responsible:</t>
  </si>
  <si>
    <t>[name]</t>
  </si>
  <si>
    <t>[date]</t>
  </si>
  <si>
    <t>Datum:</t>
  </si>
  <si>
    <t>Mitwirkende:</t>
  </si>
  <si>
    <t>Verantwortlich:</t>
  </si>
  <si>
    <t>[Datum]</t>
  </si>
  <si>
    <t>[Name]</t>
  </si>
  <si>
    <t>Customer Data</t>
  </si>
  <si>
    <t>Unternehmen:</t>
  </si>
  <si>
    <r>
      <t>Cloud-Anwendung, mit welcher die Daten bearbeitet werden sollen:</t>
    </r>
    <r>
      <rPr>
        <vertAlign val="superscript"/>
        <sz val="11"/>
        <color theme="1"/>
        <rFont val="Arial"/>
        <family val="2"/>
        <scheme val="minor"/>
      </rPr>
      <t>5)</t>
    </r>
    <r>
      <rPr>
        <sz val="11"/>
        <color theme="1"/>
        <rFont val="Arial"/>
        <family val="2"/>
        <scheme val="minor"/>
      </rPr>
      <t xml:space="preserve"> </t>
    </r>
  </si>
  <si>
    <t>ACME CloudOffice</t>
  </si>
  <si>
    <t>Rechtsberater:</t>
  </si>
  <si>
    <r>
      <t xml:space="preserve">Wahrscheinlichkeit, dass die Behörde um den vom Unternehmen beigezogenen Provider und dessen Subunternehmern weiss </t>
    </r>
    <r>
      <rPr>
        <sz val="8"/>
        <color theme="0" tint="-0.499984740745262"/>
        <rFont val="Arial"/>
        <family val="2"/>
        <scheme val="minor"/>
      </rPr>
      <t>(Voraussetzung Nr. 1)</t>
    </r>
  </si>
  <si>
    <r>
      <t>Wahrscheinlichkeit, dass Mitarbeiter des Providers, seiner Subunternehmer oder des Mutterhauses trotz der getroffenen technischen Gegenmassnahmen</t>
    </r>
    <r>
      <rPr>
        <vertAlign val="superscript"/>
        <sz val="11"/>
        <color theme="1"/>
        <rFont val="Arial"/>
        <family val="2"/>
        <scheme val="minor"/>
      </rPr>
      <t>14)</t>
    </r>
    <r>
      <rPr>
        <sz val="11"/>
        <color theme="1"/>
        <rFont val="Arial"/>
        <family val="2"/>
        <scheme val="minor"/>
      </rPr>
      <t xml:space="preserve"> rein technisch (auch) ausserhalb eines Support-Falls (z.B. mit Administratorenrechten) Zugriff auf Daten im Klartext nehmen oder sich einen solchen Zugang zu Daten verschaffen können, so z.B. durch unbemerkten Einbau einer Hintertür oder das "Hacken" des eigenen Systems (ungeachtet dessen, ob sie dies dürfen) … </t>
    </r>
    <r>
      <rPr>
        <sz val="8"/>
        <color theme="0" tint="-0.499984740745262"/>
        <rFont val="Arial"/>
        <family val="2"/>
        <scheme val="minor"/>
      </rPr>
      <t>(Voraussetzung Nr. 2)</t>
    </r>
  </si>
  <si>
    <r>
      <t xml:space="preserve">... und dabei in der Lage sind, nach den von der Behörde gewünschten Daten zu suchen, diese zu finden und für sich zu kopieren </t>
    </r>
    <r>
      <rPr>
        <sz val="8"/>
        <color theme="0" tint="-0.499984740745262"/>
        <rFont val="Arial"/>
        <family val="2"/>
        <scheme val="minor"/>
      </rPr>
      <t>(Voraussetzung Nr. 4)</t>
    </r>
  </si>
  <si>
    <t>Anteil der Fälle, in welchen die Herausgabe der Verfolgung von Fällen dient, die im betreffenden Staat einen Herausgabebfehl grundsätzlich auch gegenüber einem Provider erlauben</t>
  </si>
  <si>
    <r>
      <t>Probability that in the remaining cases it will be possible for the company to successfully cause the authority (by legal means or otherwise) to give up its request for the data in plain text</t>
    </r>
    <r>
      <rPr>
        <vertAlign val="superscript"/>
        <sz val="11"/>
        <color theme="1"/>
        <rFont val="Arial"/>
        <family val="2"/>
        <scheme val="minor"/>
      </rPr>
      <t>3)</t>
    </r>
  </si>
  <si>
    <r>
      <t>Probability that in the remaining cases the requested data will be provided in one way or another (e.g., with consent or through legal or administrative assistance)</t>
    </r>
    <r>
      <rPr>
        <vertAlign val="superscript"/>
        <sz val="11"/>
        <color theme="1"/>
        <rFont val="Arial"/>
        <family val="2"/>
        <scheme val="minor"/>
      </rPr>
      <t>4)</t>
    </r>
  </si>
  <si>
    <r>
      <t>Wahrscheinlichkeit, dass es in den verbleibenden Fällen gelingt, die Behörde nach ihrem eigenen Recht oder sonst von ihrem Vorhaben, an die Daten im Klartext zu gelangen, abzubringen</t>
    </r>
    <r>
      <rPr>
        <vertAlign val="superscript"/>
        <sz val="11"/>
        <color theme="1"/>
        <rFont val="Arial"/>
        <family val="2"/>
        <scheme val="minor"/>
      </rPr>
      <t>3)</t>
    </r>
  </si>
  <si>
    <r>
      <t>Wahrscheinlichkeit, dass in den verbleibenden Fällen die Daten in der einen oder anderen Weise geliefert werden (z.B. mit Einwilligung oder über Rechts- oder Amtshilfe)</t>
    </r>
    <r>
      <rPr>
        <vertAlign val="superscript"/>
        <sz val="11"/>
        <color theme="1"/>
        <rFont val="Arial"/>
        <family val="2"/>
        <scheme val="minor"/>
      </rPr>
      <t>4)</t>
    </r>
  </si>
  <si>
    <t>Probability that in the remaining cases the authority will consider the data it is seeking to be so important that it will look for another way to obtain it</t>
  </si>
  <si>
    <t>Wahrscheinlichkeit, dass die Behörde in den verbleibenden Fällen die Daten trotzdem für so wichtig erachtet, dass sie einen anderen Weg suchen wird, um an sie heranzukommen</t>
  </si>
  <si>
    <r>
      <t>Probability that despite the technical countermeasures taken</t>
    </r>
    <r>
      <rPr>
        <vertAlign val="superscript"/>
        <sz val="11"/>
        <color theme="1"/>
        <rFont val="Arial"/>
        <family val="2"/>
        <scheme val="minor"/>
      </rPr>
      <t>14)</t>
    </r>
    <r>
      <rPr>
        <sz val="11"/>
        <color theme="1"/>
        <rFont val="Arial"/>
        <family val="2"/>
        <scheme val="minor"/>
      </rPr>
      <t xml:space="preserve">, employees of the provider, of its subcontractors or of the parent company technically have access to data in plain text (also) outside a support situation (e.g., using admin privileges) or are able to gain such access, e.g., by covertly installing a backdoor or "hacking" into the system (irrespective of whether they are allowed to do so) … </t>
    </r>
    <r>
      <rPr>
        <sz val="8"/>
        <color theme="0" tint="-0.499984740745262"/>
        <rFont val="Arial"/>
        <family val="2"/>
        <scheme val="minor"/>
      </rPr>
      <t>(prerequisite no. 2)</t>
    </r>
  </si>
  <si>
    <r>
      <t xml:space="preserve">... and are then able to search for, find and copy the data requested by the authority </t>
    </r>
    <r>
      <rPr>
        <sz val="8"/>
        <color theme="0" tint="-0.499984740745262"/>
        <rFont val="Arial"/>
        <family val="2"/>
        <scheme val="minor"/>
      </rPr>
      <t>(prerequisite no. 3)</t>
    </r>
  </si>
  <si>
    <r>
      <t xml:space="preserve">Probability that despite the technical countermeasures taken, employees of the provider, of its subcontractors or of the parent company technically have access to data in plain text (also) outside a support situation (e.g., using admin privileges) or are able to gain such access, e.g., by covertly installing a backdoor or "hacking" into the system (irrespective of whether they are allowed to do so) … </t>
    </r>
    <r>
      <rPr>
        <sz val="8"/>
        <color theme="0" tint="-0.499984740745262"/>
        <rFont val="Arial"/>
        <family val="2"/>
        <scheme val="minor"/>
      </rPr>
      <t>(prerequisite no. 2)</t>
    </r>
  </si>
  <si>
    <r>
      <t>Probability that if data were to be handed over to the foreign authority, this would lead to the criminal liability of employees of the provider or its subcontractors, the prosecution of which would be possible and realistic, and as a consequence, the data does not have to be produced or is not produced</t>
    </r>
    <r>
      <rPr>
        <vertAlign val="superscript"/>
        <sz val="11"/>
        <color theme="1"/>
        <rFont val="Arial"/>
        <family val="2"/>
        <scheme val="minor"/>
      </rPr>
      <t xml:space="preserve">8)9) </t>
    </r>
    <r>
      <rPr>
        <sz val="8"/>
        <color theme="0" tint="-0.499984740745262"/>
        <rFont val="Arial"/>
        <family val="2"/>
        <scheme val="minor"/>
      </rPr>
      <t>(prerequisite no. 6)</t>
    </r>
  </si>
  <si>
    <r>
      <t>Probability that if data were to be handed over to the foreign authority, this would lead to the criminal liability of employees of the provider or its subcontractors, the prosecution of which would be possible and realistic, and as a consequence, the data does not have to be produced or is not produced</t>
    </r>
    <r>
      <rPr>
        <vertAlign val="superscript"/>
        <sz val="11"/>
        <color theme="1"/>
        <rFont val="Arial"/>
        <family val="2"/>
        <scheme val="minor"/>
      </rPr>
      <t xml:space="preserve"> </t>
    </r>
    <r>
      <rPr>
        <sz val="8"/>
        <color theme="0" tint="-0.499984740745262"/>
        <rFont val="Arial"/>
        <family val="2"/>
        <scheme val="minor"/>
      </rPr>
      <t>(prerequisite no. 6)</t>
    </r>
  </si>
  <si>
    <t xml:space="preserve">Daten, die vor dem Behördenzugriff zu schützen sind und um die es hier geht: </t>
  </si>
  <si>
    <r>
      <t>Wahrscheinlichkeit, dass die Daten Inhalte umfassen, die Gegenstand von nachrichtendienstlichen Suchaufträgen aus dem betreffenden Land sind</t>
    </r>
    <r>
      <rPr>
        <vertAlign val="superscript"/>
        <sz val="11"/>
        <color theme="1"/>
        <rFont val="Arial"/>
        <family val="2"/>
        <scheme val="minor"/>
      </rPr>
      <t>13)</t>
    </r>
  </si>
  <si>
    <t>Probability that the data transmitted will include content picked by selectors (i.e., intelligence search terms such as specific recipients or senders of electronic communications)</t>
  </si>
  <si>
    <t>Wahrscheinlichkeit, dass die übermittelten Daten Inhalte umfassen, die von den Selektroren (d.h. nachrichtendienstliche Suchbegriffe wie bestimmte Empfänger oder Sender von elektronischer Kommunikation) erfasst werden</t>
  </si>
  <si>
    <r>
      <t xml:space="preserve">Soviele Jahre braucht es, damit es mit einer Wahrscheinlichkeit von </t>
    </r>
    <r>
      <rPr>
        <b/>
        <sz val="11"/>
        <color theme="1"/>
        <rFont val="Arial"/>
        <family val="2"/>
        <scheme val="minor"/>
      </rPr>
      <t>90 Prozent</t>
    </r>
    <r>
      <rPr>
        <sz val="11"/>
        <color theme="1"/>
        <rFont val="Arial"/>
        <family val="2"/>
        <scheme val="minor"/>
      </rPr>
      <t xml:space="preserve"> mindestens ein Mal zu einem Lawful Access kommt:</t>
    </r>
  </si>
  <si>
    <r>
      <t xml:space="preserve">Soviele Jahre braucht es, damit es mit einer Wahrscheinlichkeit von </t>
    </r>
    <r>
      <rPr>
        <b/>
        <sz val="11"/>
        <color theme="1"/>
        <rFont val="Arial"/>
        <family val="2"/>
        <scheme val="minor"/>
      </rPr>
      <t>50 Prozent</t>
    </r>
    <r>
      <rPr>
        <sz val="11"/>
        <color theme="1"/>
        <rFont val="Arial"/>
        <family val="2"/>
        <scheme val="minor"/>
      </rPr>
      <t xml:space="preserve"> mindestens ein Mal zu einem Lawful Access kommt:</t>
    </r>
  </si>
  <si>
    <r>
      <t xml:space="preserve">The number of years it takes for a lawful access to occur at least once with a </t>
    </r>
    <r>
      <rPr>
        <b/>
        <sz val="11"/>
        <color theme="1"/>
        <rFont val="Arial"/>
        <family val="2"/>
        <scheme val="minor"/>
      </rPr>
      <t xml:space="preserve">90 percent </t>
    </r>
    <r>
      <rPr>
        <sz val="11"/>
        <color theme="1"/>
        <rFont val="Arial"/>
        <family val="2"/>
        <scheme val="minor"/>
      </rPr>
      <t>probability:</t>
    </r>
  </si>
  <si>
    <r>
      <t xml:space="preserve">The number of years it takes for a lawful access to occur at least once with a </t>
    </r>
    <r>
      <rPr>
        <b/>
        <sz val="11"/>
        <color theme="1"/>
        <rFont val="Arial"/>
        <family val="2"/>
        <scheme val="minor"/>
      </rPr>
      <t xml:space="preserve">50 percent </t>
    </r>
    <r>
      <rPr>
        <sz val="11"/>
        <color theme="1"/>
        <rFont val="Arial"/>
        <family val="2"/>
        <scheme val="minor"/>
      </rPr>
      <t>probability:</t>
    </r>
  </si>
  <si>
    <t>Verschlüsselung aller Kundendaten "in transit" und "at rest"</t>
  </si>
  <si>
    <t>Zusicherung des Providers, dass von ausserhalb dieser Geo ein Zugriff auf die Daten nur für den Supportfall erfolgt</t>
  </si>
  <si>
    <t>Pflicht des Providers, sich gegen Herausgabebefehle gerichtlich soweit sinnvoll möglich zur Wehr zu setzen</t>
  </si>
  <si>
    <t>Überbindung der Pflichten des Providers auf dessen Subunternehmer</t>
  </si>
  <si>
    <t>Vertragliche Pflicht, Kundendaten auch vor der Muttergesellschaft geheimzuhalten, soweit sie kein Subunternehmer ist;</t>
  </si>
  <si>
    <t>Vom Unternehmen selbst generierter und verwalteter Schlüssel ("customer managed key", "bring-your-own-key", BYOK)</t>
  </si>
  <si>
    <t>Der Provider benötigt für den Support grundsätzlich keinen Zugriff auf Kundendaten im Klartext (First-Level-Support bleibt beim Unternehmen)</t>
  </si>
  <si>
    <t>Nur das Unternehmen kann bestimmen, welche Personen/Rollen (auch seitens des Providers) Zugang zum Schlüssel erhalten (ungeachtet etwaiger "Hintertüren")</t>
  </si>
  <si>
    <t>Für die Dokumente wird eine dem Provider nicht zugängliche Verschlüsselung benutzt ("double key encryption", "hold-your-own-key", HYOK)</t>
  </si>
  <si>
    <t>Auf den Schlüssel im Schlüsselspeicher dürfen Mitarbeiter des Providers ohne Erlaubnis des Kunden keinen Zugriff nehmen ("Customer Lockbox")</t>
  </si>
  <si>
    <t>Zusicherung des Providers, dass von ausserhalb von Europa kein Zugriff auf die Daten erfolgt</t>
  </si>
  <si>
    <t>Standardvertragsklauseln der Europäischen Kommission (für Zugriffe aus einem sicheren Drittland)</t>
  </si>
  <si>
    <t>Vereinbarung nach Art. 28 DSGVO auch mit Wirkung für dem Schweizer Datenschutzrecht unterliegende Kundendaten (nicht nur natürlicher Personen)</t>
  </si>
  <si>
    <t>Organisatorische Massnahmen beim Provider zur Verhinderung eines Zugriffs auf Kundendaten im Klartext durch den Subunternehmer</t>
  </si>
  <si>
    <t>Organisatorische Massnahmen beim Provider zur Verhinderung eines Zugriffs auf Kundendaten im Klartext durch die Muttergesellschaft</t>
  </si>
  <si>
    <t>Prüfberichte unabhängiger Prüfgesellschaften bestätigen die Einhaltung aller Vorgaben der Datensicherheit und werden regelmässig aufdatiert</t>
  </si>
  <si>
    <t>Die Daten können ausschliesslich durch eine Anwendung im Klartext verarbeitet werden, die in einem virtuellen Container beim Provider läuft und als "sichere Zone" gilt</t>
  </si>
  <si>
    <t>Key generated and managed by the company itself ("customer managed key", "bring-your-own-key", BYOK)</t>
  </si>
  <si>
    <t>Documents are encrypted with a key that is not accessible to the provider ("double key encryption", "hold-your-own-key", HYOK)</t>
  </si>
  <si>
    <t>The data can only be processed in plain text by an application that is running in a virtual container at the provider's site and is considered a "secure zone"</t>
  </si>
  <si>
    <t>Der Schlüssel wird in einem vom Provider betriebenen Schlüsselspeicher gespeichert (Zugang nur für vom Kunden berechtigte Benutzer und Systemprozesse)</t>
  </si>
  <si>
    <t>The key is stored in a key store operated by the provider (access only for users and system processes authorized by the customer)</t>
  </si>
  <si>
    <t>Provider employees are not allowed to access the key in the key store without the customer's permission ("customer lockbox")</t>
  </si>
  <si>
    <t>The provider generally does not need access to customer data in plain text for support purposes (first-level support remains with the company)</t>
  </si>
  <si>
    <t>Only the company can determine which persons/roles (also on the part of the provider) have access to the key (regardless of any "back doors")</t>
  </si>
  <si>
    <t>Termination right in case of increased risk of lawful access (including withdrawal of all data without retention by the provider after termination);</t>
  </si>
  <si>
    <t>Kündigungsmöglichkeit bei erhöhtem Risiko eines Lawful Access (inkl. Abzug aller Daten ohne Rückbehalt durch den Provider nach der Beendigung)</t>
  </si>
  <si>
    <t>Assurance by the provider that customer data will only be stored ("at rest") in the selected "geo"</t>
  </si>
  <si>
    <t>Encryption of all customer data "in transit" and "at rest"</t>
  </si>
  <si>
    <t>Zusicherung des Providers, dass die Kundendaten nur in der gewählten "Geo" gespeichert werden ("at rest")</t>
  </si>
  <si>
    <t>Assurance of the provider that the data will not be accessed from outside of Europe</t>
  </si>
  <si>
    <t>The provider provides the same level of confidentiality, purpose limitation and other data security measures when it processes customer data as a controller as when it does so as a processor</t>
  </si>
  <si>
    <t>Assurance of the provider that the data will only be accessed from outside of this geo for support purposes.</t>
  </si>
  <si>
    <t>Provider hält sich als Verantwortlicher punkto Kundendaten an dieselbe Vertraulichkeit, Zweckbindung und Datensicherheit wie als Auftragsbearbeiter</t>
  </si>
  <si>
    <t>Provider sichert die Geheimhaltung von Kundendaten auf unbestimmte Zeit zu, vorbehältlich rechtlich zwingender Herausgabebefehle</t>
  </si>
  <si>
    <t>Obligation of the provider to defend itself against orders to hand over data in court as far as reasonably possible</t>
  </si>
  <si>
    <t>Standard contractual clauses of the European Commission (for access from a secure third country)</t>
  </si>
  <si>
    <t>Audit reports from independent audit companies confirm compliance with all data security requirements and are regularly updated</t>
  </si>
  <si>
    <t>Agreement in accordance with Art. 28 GDPR also effective for customer data subject to Swiss data protection law (not only natural persons)</t>
  </si>
  <si>
    <t>Organizational measures at the provider to prevent access to customer data in plain text by the subcontractor</t>
  </si>
  <si>
    <t>Subcontractors are contractually bound to comply with the obligations that have been imposed upon the provider</t>
  </si>
  <si>
    <t>Organizational measures at the provider to prevent access to customer data in plain text by the parent company</t>
  </si>
  <si>
    <t>Contractual obligation to keep customer data secret from the parent company as well, if it is not a subcontractor</t>
  </si>
  <si>
    <t>It is regularly checked (reports, media) whether the provider is the target of lawful access requests, also with regard to its own customer data</t>
  </si>
  <si>
    <t>Es wird regelmässig geprüft (Berichte, Medien), ob der Provider Ziel von Herausgabeforderungen ausländischer Behörden ist, auch in Bezug auf die eigenen Kundendaten</t>
  </si>
  <si>
    <t>Provider assures the confidentiality of customer data for an indefinite period of time, subject to legally binding disclosure orders</t>
  </si>
  <si>
    <r>
      <t xml:space="preserve">The number of years it takes for a lawful access to occur at least once with a </t>
    </r>
    <r>
      <rPr>
        <b/>
        <sz val="11"/>
        <color theme="1"/>
        <rFont val="Arial"/>
        <family val="2"/>
        <scheme val="minor"/>
      </rPr>
      <t>90 percent</t>
    </r>
    <r>
      <rPr>
        <sz val="11"/>
        <color theme="1"/>
        <rFont val="Arial"/>
        <family val="2"/>
        <scheme val="minor"/>
      </rPr>
      <t xml:space="preserve"> probability:</t>
    </r>
  </si>
  <si>
    <t>Data which must be protected from access by foreign authorities and which is the subject of this assessment:</t>
  </si>
  <si>
    <t>[names; for the percentage figures, the average of estimates of each contributor should be used; delete the sample values beforehand]</t>
  </si>
  <si>
    <t>Version</t>
  </si>
  <si>
    <t>Date</t>
  </si>
  <si>
    <t>Change Log</t>
  </si>
  <si>
    <t>August 10, 2020</t>
  </si>
  <si>
    <t>July 3, 2021</t>
  </si>
  <si>
    <t>Created</t>
  </si>
  <si>
    <t>Download</t>
  </si>
  <si>
    <t>First published version</t>
  </si>
  <si>
    <t>Comments</t>
  </si>
  <si>
    <t>https://www.rosenthal.ch/downloads/Rosenthal_Cloud_Lawful_Access_Risk_Assessment_Version_4.01.xlsx</t>
  </si>
  <si>
    <t>https://www.rosenthal.ch/downloads/Rosenthal_Cloud_Lawful_Access_Risk_Assessment.xlsx</t>
  </si>
  <si>
    <t>Added line 49 to better distinguish between Up- and Downstream surveillance, as the categories of data at issue are different. Significantly expanded the "rationale" for the values in the "Schrems II" section. Added reference to EO 12.333. Also updated the "rationale" in lines 34 and 37 to better match commonly used cloud products. Added comment for using it in F8.</t>
  </si>
  <si>
    <t>TN1</t>
  </si>
  <si>
    <t>TN2</t>
  </si>
  <si>
    <t>TN3</t>
  </si>
  <si>
    <t>TN4</t>
  </si>
  <si>
    <t>TN5</t>
  </si>
  <si>
    <t>Erste Beurteilungsrunde</t>
  </si>
  <si>
    <t>Mittelwert</t>
  </si>
  <si>
    <t>zu übernehmen</t>
  </si>
  <si>
    <t>Anzahl Teilnehmer:</t>
  </si>
  <si>
    <t>Beispiel verdecken mit "x"</t>
  </si>
  <si>
    <t>Beurteilungshilfe nach "Delphi"</t>
  </si>
  <si>
    <t>Mehr zur Delphi-Methode: https://de.wikipedia.org/wiki/Delphi-Methode</t>
  </si>
  <si>
    <t>Decision support using "Delphi"</t>
  </si>
  <si>
    <t>Number of participants:</t>
  </si>
  <si>
    <t>Average</t>
  </si>
  <si>
    <t>to be used</t>
  </si>
  <si>
    <t>P1</t>
  </si>
  <si>
    <t>P2</t>
  </si>
  <si>
    <t>P3</t>
  </si>
  <si>
    <t>P4</t>
  </si>
  <si>
    <t>P5</t>
  </si>
  <si>
    <t>Hide sample with "x"</t>
  </si>
  <si>
    <t>More on the Delphi-Method: https://en.wikipedia.org/wiki/Delphi_method</t>
  </si>
  <si>
    <t>First Round</t>
  </si>
  <si>
    <t>Second Round</t>
  </si>
  <si>
    <t>July 24, 2021</t>
  </si>
  <si>
    <t>Added support for using the "Delphi" group decision support method and for the easy hiding of the sample data to achieve better results when completing the form by further reducing bias and noise.</t>
  </si>
  <si>
    <t>https://www.rosenthal.ch/downloads/Rosenthal_Cloud_Lawful_Access_Risk_Assessment_Version_5.01.xlsx</t>
  </si>
  <si>
    <t>[Namen; für die Prozentwerte sollte optimalerweise das Mittel der Schätzung jedes Mitwirkenden verwendet werden; die Musterwerte vorher löschen. Siehe "Delphi" rechts]</t>
  </si>
  <si>
    <t>[names; for the percentage figures, the average of estimates of each contributor should be used; delete the sample values beforehand; see "Delphi" on the right]</t>
  </si>
  <si>
    <r>
      <t>Probability that the provider or a subcontractor in the country is technically able to on an ongoing basis search the data in plain text for selectors (i.e. search terms such certain recipients or senders of electronic communications) without the customer's permission as part of a downstream monitoring of online communications</t>
    </r>
    <r>
      <rPr>
        <vertAlign val="superscript"/>
        <sz val="11"/>
        <color theme="1"/>
        <rFont val="Arial"/>
        <family val="2"/>
        <scheme val="minor"/>
      </rPr>
      <t>11)</t>
    </r>
  </si>
  <si>
    <r>
      <t>Probability that the data is regarded as content that is the subject of intelligence searches in the country as per the above laws</t>
    </r>
    <r>
      <rPr>
        <vertAlign val="superscript"/>
        <sz val="11"/>
        <color theme="1"/>
        <rFont val="Arial"/>
        <family val="2"/>
        <scheme val="minor"/>
      </rPr>
      <t>13)</t>
    </r>
  </si>
  <si>
    <r>
      <t>Wahrscheinlichkeit, dass der Provider oder ein Subunternehmer im betreffenden Land technisch in der Lage ist, die Daten im Klartext ohne Genehmigung des Kunden laufend nach Selektoren (d.h. Suchbegriffe wie bestimmte Empfänger oder Sender von elektronischer Kommunikation) im Rahmen einer Downstream-Überwachung von Online-Kommunikation zu durchsuchen</t>
    </r>
    <r>
      <rPr>
        <vertAlign val="superscript"/>
        <sz val="11"/>
        <color theme="1"/>
        <rFont val="Arial"/>
        <family val="2"/>
        <scheme val="minor"/>
      </rPr>
      <t>11)</t>
    </r>
  </si>
  <si>
    <t>Probability that the provider or a subcontractor in the country is technically able to on an ongoing basis search the data in plain text for selectors (i.e. search terms such certain recipients or senders of electronic communications) without the customer's permission as part of a downstream monitoring of online communications</t>
  </si>
  <si>
    <t>Probability that the data is regarded as content that is the subject of intelligence searches in the country as per the above laws</t>
  </si>
  <si>
    <t>August 1, 2021</t>
  </si>
  <si>
    <t>Cleared up some typos; reference to new EU SCC TIA using the same method</t>
  </si>
  <si>
    <t>All rights in this spreadsheet and lawful access assessment method are reserved. This file is made available under a free Creative Commons "Attribution-ShareAlike 4.0 International" (CC BY-SA 4.0) license  (https://creativecommons.org/licenses/by-sa/4.0/). The input fields (blue background) and sample text therein are not subject to the license and may be changed and shared. Attribution must also include reference to the link where the original and master version of this file can be obtained at www.rosenthal.ch. If you need a different license, contact me at david@rosenthal.ch.</t>
  </si>
  <si>
    <t>Alle Rechte an diesem Arbeitsblatt und der Methode zur Bewertung eines ausländischen Lawful Access sind vorbehalten. Diese Datei wird unter einer freien Creative Commons "Attribution-ShareAlike 4.0 International" (CC BY-SA 4.0) Lizenz zur Verfügung gestellt (https://creativecommons.org/licenses/by-sa/4.0/). Die Eingabefelder (blauer Hintergrund) und der darin enthaltene Beispieltext unterliegen nicht der Lizenz und dürfen verändert und weitergegeben werden. Die Namensnennung muss auch einen Verweis auf den Link enthalten, über den die Original- und Master-Version dieser Datei unter www.rosenthal.ch bezogen werden kann. Wenn Sie eine andere Lizenz benötigen, kontaktieren Sie mich unter david@rosenthal.ch.</t>
  </si>
  <si>
    <r>
      <rPr>
        <b/>
        <sz val="9"/>
        <color theme="0" tint="-0.499984740745262"/>
        <rFont val="Arial"/>
        <family val="2"/>
        <scheme val="minor"/>
      </rPr>
      <t>VORBEHALT:</t>
    </r>
    <r>
      <rPr>
        <sz val="9"/>
        <color theme="0" tint="-0.499984740745262"/>
        <rFont val="Arial"/>
        <family val="2"/>
        <scheme val="minor"/>
      </rPr>
      <t xml:space="preserve"> Diese Tabellenkalkulation und Risikobeurteilungsmethode steht Ihnen ohne jede Gewähr zur Verfügung. Sie nutzen Sie "wie besehen" auf eigenes Risiko, da sie Fehler enthalten kann. Sie steht Ihnen nur für Informationszwecke zur Verfügung und ersetzt keine professionelle Rechtsberatung. Bitte melden Sie mir alle Fehler, die Sie finden, ebenso weiteres Feedback, damit ich die Datei nachführen kann. Diese Tabellenkalkulation und Risikobeurteilungsmethode wurde für das Schweizer Recht entwickelt, mit Fokus auf dem Schutz von berufsgeheimnisgeschützten Daten. Sie kann für ausländische Gesetze angepasst werden. Wenn Sie dies tun möchten, lassen Sie es mich bitte wissen; es wäre schön, wenn zusätzliche Ausgaben für andere Länder und Rechtsordnungen erstellt und gemeinsam genutzt werden könnten. </t>
    </r>
    <r>
      <rPr>
        <b/>
        <sz val="9"/>
        <color theme="0" tint="-0.499984740745262"/>
        <rFont val="Arial"/>
        <family val="2"/>
        <scheme val="minor"/>
      </rPr>
      <t xml:space="preserve">Ein wissenschaftlicher Aufsatz, welche die Methode diskutiert, ist in deutscher Sprache veröffentlicht worden </t>
    </r>
    <r>
      <rPr>
        <sz val="9"/>
        <color theme="0" tint="-0.499984740745262"/>
        <rFont val="Arial"/>
        <family val="2"/>
        <scheme val="minor"/>
      </rPr>
      <t>(David Rosenthal, Mit Berufsgeheimnissen in die Cloud: So geht es trotz US CLoud Act, in: Jusletter 10. August 2020; ein Nachdruck davon kann unter www.rosenthal.ch heruntergeladen werden). Ich danke all den Berufskollegen, Statistikern und meinen Klienten, die mir bei der Entwicklung dieses Modells geholfen haben!</t>
    </r>
  </si>
  <si>
    <t>https://www.rosenthal.ch/downloads/Rosenthal_Cloud_Lawful_Access_Risk_Assessment_Version_5.02.xlsx</t>
  </si>
  <si>
    <r>
      <t>Schritt 4: Wahrscheinlichkeit eines Lawful Access durch eine ausländische Massenüberwachung</t>
    </r>
    <r>
      <rPr>
        <b/>
        <vertAlign val="superscript"/>
        <sz val="12"/>
        <color theme="1"/>
        <rFont val="Arial"/>
        <family val="2"/>
        <scheme val="minor"/>
      </rPr>
      <t xml:space="preserve">10) </t>
    </r>
    <r>
      <rPr>
        <b/>
        <i/>
        <sz val="12"/>
        <color theme="1"/>
        <rFont val="Arial"/>
        <family val="2"/>
        <scheme val="minor"/>
      </rPr>
      <t>(= "Schrems II")</t>
    </r>
  </si>
  <si>
    <r>
      <t>Step 4: Probability of foreign lawful access by mass surveillance</t>
    </r>
    <r>
      <rPr>
        <b/>
        <vertAlign val="superscript"/>
        <sz val="12"/>
        <color theme="1"/>
        <rFont val="Arial"/>
        <family val="2"/>
        <scheme val="minor"/>
      </rPr>
      <t xml:space="preserve">10) </t>
    </r>
    <r>
      <rPr>
        <b/>
        <i/>
        <sz val="12"/>
        <color theme="1"/>
        <rFont val="Arial"/>
        <family val="2"/>
        <scheme val="minor"/>
      </rPr>
      <t>(= "Schrems II")</t>
    </r>
  </si>
  <si>
    <t>Probability of successfull lawful access (mass surveillance)</t>
  </si>
  <si>
    <t>Probability of successfull lawful access (case-specific) per case</t>
  </si>
  <si>
    <t>Step 4: Probability of foreign lawful access by mass surveillance</t>
  </si>
  <si>
    <r>
      <t>Probability of successful foreign lawful access (mass surveillance) despite countermeasures</t>
    </r>
    <r>
      <rPr>
        <vertAlign val="superscript"/>
        <sz val="11"/>
        <color theme="1"/>
        <rFont val="Arial"/>
        <family val="2"/>
        <scheme val="minor"/>
      </rPr>
      <t>1)</t>
    </r>
  </si>
  <si>
    <r>
      <t xml:space="preserve">The number of years it takes for a lawful access to occur at least once with a </t>
    </r>
    <r>
      <rPr>
        <b/>
        <sz val="11"/>
        <color theme="1"/>
        <rFont val="Arial"/>
        <family val="2"/>
        <scheme val="minor"/>
      </rPr>
      <t>50 percent</t>
    </r>
    <r>
      <rPr>
        <sz val="11"/>
        <color theme="1"/>
        <rFont val="Arial"/>
        <family val="2"/>
        <scheme val="minor"/>
      </rPr>
      <t xml:space="preserve"> probability:</t>
    </r>
  </si>
  <si>
    <t>This part can be removed after usage:</t>
  </si>
  <si>
    <t>Dieser Teil kann nach Gebrauch entfernt werden:</t>
  </si>
  <si>
    <t>September 1, 2021</t>
  </si>
  <si>
    <t>Cleared up some typos</t>
  </si>
  <si>
    <t>https://www.rosenthal.ch/downloads/Rosenthal_Cloud_Lawful_Access_Risk_Assessment_Version_5.03.xlsx</t>
  </si>
  <si>
    <t>Share of cases in which the request occurs in connection with a case that due to its nature in principle permits the authority to obtain the data also from a provider</t>
  </si>
  <si>
    <r>
      <t>Prerequisite for success</t>
    </r>
    <r>
      <rPr>
        <b/>
        <vertAlign val="superscript"/>
        <sz val="11"/>
        <color theme="1"/>
        <rFont val="Arial"/>
        <family val="2"/>
        <scheme val="minor"/>
      </rPr>
      <t>5)</t>
    </r>
  </si>
  <si>
    <t>Prerequisite for success</t>
  </si>
  <si>
    <t>Probability of successful lawful access by the foreign authorities concerned in these cases despite in the countermeasures</t>
  </si>
  <si>
    <r>
      <t>Probability of successful foreign lawful access (case-by-case) in the period despite in the countermeasures</t>
    </r>
    <r>
      <rPr>
        <vertAlign val="superscript"/>
        <sz val="11"/>
        <color theme="1"/>
        <rFont val="Arial"/>
        <family val="2"/>
        <scheme val="minor"/>
      </rPr>
      <t>1)</t>
    </r>
  </si>
  <si>
    <r>
      <t>Probability of successful lawful access by the foreign authorities concerned in these cases despite in the countermeasures</t>
    </r>
    <r>
      <rPr>
        <vertAlign val="superscript"/>
        <sz val="11"/>
        <color theme="1"/>
        <rFont val="Arial"/>
        <family val="2"/>
        <scheme val="minor"/>
      </rPr>
      <t>14)</t>
    </r>
  </si>
  <si>
    <t>Probability that the data at issue is transmitted to the provider or its subcontractors in a manner that permits the telecommunications providers in the country to view it in plain text as part of an upstream monitoring of Internet backbones</t>
  </si>
  <si>
    <t>* To ensure that the statistical calculations are correct, it is important to consider each factor of a successful lawful access only once. Example: In step 2 b), the question is asked whether the case involves a matter that in principle entitles the authority to demand that a provider produces the data (e.g., because it concerns the prosecution of a serious crime). This factor must therefore not be taken into account (again) later in step 3 e) when considering the question of the authority's entitlement to lawful access. Instead only the remaining conditions for such access should be considered, insofar they have not already been considered in previous questions.</t>
  </si>
  <si>
    <t>*** If this value is 100% or more, it is statistically certain that this case will occur. The subsequent calculations will then no longer work. This situation can arise if the number of cases projected in the period under consideration is so large that, statistically speaking, lawful access must occur in at least one of these cases.</t>
  </si>
  <si>
    <r>
      <rPr>
        <b/>
        <sz val="9"/>
        <color theme="0" tint="-0.499984740745262"/>
        <rFont val="Arial"/>
        <family val="2"/>
        <scheme val="minor"/>
      </rPr>
      <t>DISCLAIMER:</t>
    </r>
    <r>
      <rPr>
        <sz val="9"/>
        <color theme="0" tint="-0.499984740745262"/>
        <rFont val="Arial"/>
        <family val="2"/>
        <scheme val="minor"/>
      </rPr>
      <t xml:space="preserve"> You are using of this spreadsheet and risk assessment method on an "as is" basis without any implied or express warranties, and entirely at your own risk, as it may contain errors. It provided you for informational purposes only and does not replace getting professional legal advice. Please report me any errors you find or other thoughts you have, so that I can update the file. 
This spreadsheet and risk assessment method has been developed for Swiss law, with a particular focus on protecting data that is subject to professional secrecy. It can also be customized for foreign laws. If you wish to do so, please let me know; it would be great if additional editions for other countries and jurisdictions could be created and shared. </t>
    </r>
    <r>
      <rPr>
        <b/>
        <sz val="9"/>
        <color theme="0" tint="-0.499984740745262"/>
        <rFont val="Arial"/>
        <family val="2"/>
        <scheme val="minor"/>
      </rPr>
      <t>A scientific paper discussing the method used here has been published in German</t>
    </r>
    <r>
      <rPr>
        <sz val="9"/>
        <color theme="0" tint="-0.499984740745262"/>
        <rFont val="Arial"/>
        <family val="2"/>
        <scheme val="minor"/>
      </rPr>
      <t xml:space="preserve"> (David Rosenthal, Mit Berufsgeheimnissen in die Cloud: So get es trotz US CLOUD Act, in: Jusletter 10. August 2020; a reprint of which can be downloaded available at www.rosenthal.ch). I would like to thank all my professional colleagues, statisticians and my clients who helped me to develop this model!</t>
    </r>
  </si>
  <si>
    <r>
      <rPr>
        <b/>
        <sz val="9"/>
        <color theme="0" tint="-0.499984740745262"/>
        <rFont val="Arial"/>
        <family val="2"/>
        <scheme val="minor"/>
      </rPr>
      <t>DISCLAIMER:</t>
    </r>
    <r>
      <rPr>
        <sz val="9"/>
        <color theme="0" tint="-0.499984740745262"/>
        <rFont val="Arial"/>
        <family val="2"/>
        <scheme val="minor"/>
      </rPr>
      <t xml:space="preserve"> You are using of this spreadsheet and risk assessment method on an "as is" basis without any implied or express warranties, and entirely at your own risk, as it may contain errors. It provided you for informational purposes only and does not replace getting professional legal advice. Please report me any errors you find or other thoughts you have, so that I can update the file. This spreadsheet and risk assessment method has been developed for Swiss law, with a particular focus on protecting data that is subject to professional secrecy. It can also be customized for foreign laws. If you wish to do so, please let me know; it would be great if additional editions for other countries and jurisdictions could be created and shared. </t>
    </r>
    <r>
      <rPr>
        <b/>
        <sz val="9"/>
        <color theme="0" tint="-0.499984740745262"/>
        <rFont val="Arial"/>
        <family val="2"/>
        <scheme val="minor"/>
      </rPr>
      <t>A scientific paper discussing the method used here has been published in German</t>
    </r>
    <r>
      <rPr>
        <sz val="9"/>
        <color theme="0" tint="-0.499984740745262"/>
        <rFont val="Arial"/>
        <family val="2"/>
        <scheme val="minor"/>
      </rPr>
      <t xml:space="preserve"> (David Rosenthal, Mit Berufsgeheimnissen in die Cloud: So geht es trotz US CLOUD Act, in: Jusletter 10. August 2020; a reprint of which can be downloaded available at www.rosenthal.ch). I would like to thank all my professional colleagues, statisticians and my clients who helped me to develop this model!</t>
    </r>
  </si>
  <si>
    <r>
      <rPr>
        <b/>
        <sz val="9"/>
        <color theme="0" tint="-0.499984740745262"/>
        <rFont val="Arial"/>
        <family val="2"/>
        <scheme val="minor"/>
      </rPr>
      <t>DISCLAIMER:</t>
    </r>
    <r>
      <rPr>
        <sz val="9"/>
        <color theme="0" tint="-0.499984740745262"/>
        <rFont val="Arial"/>
        <family val="2"/>
        <scheme val="minor"/>
      </rPr>
      <t xml:space="preserve"> You are using of this spreadsheet and risk assessment method on an "as is" basis without any implied or express warranties, and entirely at your own risk, as it may contain errors. It provided you for informational purposes only and does not replace getting professional legal advice. Please report me any errors you find or other thoughts you have, so that I can update the file. This spreadsheet and risk assessment method has been developed for Swiss law, with a particular focus on protecting data that is subject to professional secrecy. It can also be customized for foreign laws. If you wish to do so, please let me know; it would be great if additional editions for other countries and jurisdictions could be created and shared. </t>
    </r>
    <r>
      <rPr>
        <b/>
        <sz val="9"/>
        <color theme="0" tint="-0.499984740745262"/>
        <rFont val="Arial"/>
        <family val="2"/>
        <scheme val="minor"/>
      </rPr>
      <t>A scientific paper discussing the method used here has been published in German</t>
    </r>
    <r>
      <rPr>
        <sz val="9"/>
        <color theme="0" tint="-0.499984740745262"/>
        <rFont val="Arial"/>
        <family val="2"/>
        <scheme val="minor"/>
      </rPr>
      <t xml:space="preserve"> (David Rosenthal, Mit Berufsgeheimnissen in die Cloud: So get es trotz US CLOUD Act, in: Jusletter 10. August 2020; a reprint of which can be downloaded available at www.rosenthal.ch). I would like to thank all my professional colleagues, statisticians and my clients who helped me to develop this model!</t>
    </r>
  </si>
  <si>
    <t>Wir hatten in den letzten zehn Jahren nur gerade zwei Fälle, in welchen US-Behörden von uns Daten verlangt haben, und sie betrafen nur in einem Fall die hier relevanten Daten. Selbst bei konservativer Betrachtung gehen wir nicht davon aus, dass es mehr als einen Fall alle zwei Jahre geben wird, in welchem eine US-Behörde bereit sein wird, den Rechtsweg zu beschreiten, um an die hier relevanten Daten heranzugehen. Wir berücksichtigen hierbei nicht nur die Fälle der Rechts- und Amtshilfe, sondern auch Fälle im nachrichtendienstlichen Bereich oder sonstigen Fällen, wo eine Rechtshilfe durch die Schweiz nicht in Frage kommt. Wir gehen hierbei allerdings aufgrund unserer Tätigkeit und des Profils unseres Unternehmens und unserer Erfahrung von keiner erhöhten Bedrohung aus.</t>
  </si>
  <si>
    <t>In den meisten Fällen werden wir nicht in der Lage sein, uns nach US-Recht gegen die Herausgabe zu wehren, da wir nicht davon ausgehen, dass wir uns z.B. auf das auch unter US-Recht anerkannte "Legal Privilege" berufen werden können. In seltenen Fällen wird es uns gelingen, die Behörde mit geschwärzten Daten zu befriedigen, so dass keine Verletzung des Datenschutzes bzw. Berufsgeheimnisses vorliegt.</t>
  </si>
  <si>
    <t>In the last ten years, we have only had two cases in which US authorities have requested data from us, and in only one case did it concern the data relevant here. Even if we take a conservative view, we do not assume that there will be more than one case every two years in which a US authority will be prepared to take legal action in order to access the data relevant here. We do not only take into account the cases of legal and administrative assistance, but also cases in which the US intelligence community is interested in obtaining data and other cases where judicial assistance by Switzerland is out of the question. However, based on our business and the profile of our company and our experience, we do not assume any increased threat.</t>
  </si>
  <si>
    <t>Wir gehen davon aus, dass die grosse Mehrheit der Fälle nicht Fälle betrifft, welche den US-Behörden gestatten, sich im Rahmen des US CLOUD Acts bzw. Stored Communications Act (SCA) oder vergleichbarer Rechtsgrundlage auf US-Provider zuzugehen und die Herausgabe der Unterlagen zu verlangen. Der Begriff des "serious crime", welches unter dem US CLOUD Act vorliegen muss, ist zwar nicht klar umrissen, und wir gehen davon aus, dass er auch Fälle der Bedrohung der nationalen Sicherheit umfasst (inbs. Terrorismus und Spionage), aber die meisten Fälle dürften in unserem Fall nicht strafrechtlich relevante zivil-, steuer- oder aufsichtsrechtliche Fragen betreffen (wobei wir berücksichtigt haben, dass bestimmte steuer- und aufsichtsrechtliche Fälle auch strafrechtlich relevant sein können). Zu beachten ist zudem, dass die genannten Rechtsbestimmungen an sich keine Fishing Expeditions erlauben, d.h. gezeigt werden kann, dass zu erwarten ist, dass die herausverlangten Beweismittel sich in den Händen des Anbieters befinden und für das Verfahren relevant sind.</t>
  </si>
  <si>
    <t>We assume that the vast majority of cases do not involve cases that allow US authorities to require US providers to produce records under the US CLOUD Act or Stored Communications Act (SCA) or similar provisions. While the term "serious crime" that must exist under the US CLOUD Act is not clearly defined, and we assume that it also includes cases of threats to national security (esp. terrorism and espionage), most of the cases are likely to involve non-criminal civil, tax or regulatory issues (although we have taken into account that certain tax and regulatory cases may also be criminal). It should also be noted that the aforementioned legal provisions do not themselves permit fishing expeditions, i.e. it can has to be shown that the evidence sought is expected to be in the hands of the provider and relevant to the proceedings.</t>
  </si>
  <si>
    <t>In most cases, we will not be able to defend ourselves against disclosure under US law, as we do not expect to be able to invoke, for example, any "legal privilege" recognised under US law. In rare cases, we will succeed in satisfying the authority with redacted data, so that there is no violation of data protection or professional secrecy.</t>
  </si>
  <si>
    <t>Sind die US-Behörden auf dem Weg der Rechtshilfe nicht erfolgreich, versuchen sie erfahrungsgemäss in der Regel, auf dem Wege eines Zivilverfahrens oder sonst über die beteiligten Personen an die von ihnen gewünschten Daten zu gelangen. Der Weg über den Provider und gestützt auf den US CLOUD Act dauert auch dann, wenn er erfolgreich ist, vergleichsweise lange, weil sich die Provider zur Wehr setzen müssen und werden; hier geniessen Geschäftskunden einen wesentlich besseren Schutz als Konsumenten, welche Cloud-Dienste derselben Anbieter nutzen, aber auf anderer vertraglicher Grundlage. Mit Blick auf das offensichtliche Bestreben seitens des Anbieters, in dieser Hinsicht Vertrauen auf Kundenseite schaffen zu wollen, sowie angesichts der bestehenden vertraglichen "defend-your-data"-Klausel, ist mit der Gegenwehr des Providers der Zugriff durch die US-Behörde also mit zusätzlichem Aufwand für diese verbunden. Dies ist aus unserer Sicht zu berücksichtigen, auch wenn dies in schweren Fällen die US-Behörden nicht davon abhalten wird, den Aufwand trotzdem zu betreiben. Wir glauben, dass die US-Behörden die genannten Mühe nur in besonders wichtigen Fällen auf sich nehmen werden, was die Anzahl der relevanten Fälle weiter senkt.</t>
  </si>
  <si>
    <t>If the US authorities are unsuccessful in obtaining judical assistance, experience shows that they usually try to obtain the data they want through civil proceedings or otherwise via the persons involved. The path via the provider and based on the US CLOUD Act takes a comparatively long time, even if it is successful, because the providers must and will defend the customer's data; here, business customers enjoy much better protection than consumers who use cloud services from the same providers, but on a different contractual basis. In view of the obvious efforts on the part of providers to create the impression that the data of customers is safe with them, as well as in view of the existing contractual "defend-your-data" clause, the provider's resistance means that access by the US authority will face significant additional time and money to obtain the data. In our view, this should be taken into account, even if in serious cases this will not prevent the US authorities from undertaking the effort anyway. We believe that the US authorities will only go to the trouble mentioned in particularly important cases, which will further reduce the number of relevant cases.</t>
  </si>
  <si>
    <r>
      <rPr>
        <vertAlign val="superscript"/>
        <sz val="11"/>
        <color theme="1"/>
        <rFont val="Arial"/>
        <family val="2"/>
        <scheme val="minor"/>
      </rPr>
      <t>1)</t>
    </r>
    <r>
      <rPr>
        <sz val="11"/>
        <color theme="1"/>
        <rFont val="Arial"/>
        <family val="2"/>
        <scheme val="minor"/>
      </rPr>
      <t xml:space="preserve"> Unabhängig von der Cloud-Nutzung; es geht um die Frage, wie wahrscheinlich es ist, dass eine ausländische Behörde an die Daten des Unternehmens gelangen möchte (z.B. weil sie ein Strafverfahren gegen einen Kunden des Unternehmens oder eine Untersuchung gegen das Unternehmen selbst führt, oder das Unternehmen über Beweise für einen laufenden Fall verfügt; zu denken ist aber auch an Verfahren auf dem Zivilrechtsweg oder aufsichtsrechtliche oder Steuer-Verfahren); die Werte beziehen sich auf Fälle aus dem betreffenden Land bzw. der Region. Es geht hier nur um Verfahren, in denen Herausgabebefehle sich auf Daten spezifisch des Unternehmens beziehen; staatliche Zugriffe im Rahmen der Kabelaufklärung bzw. Massenüberwachung sind in Schritt 4 abgehandelt.</t>
    </r>
  </si>
  <si>
    <r>
      <rPr>
        <vertAlign val="superscript"/>
        <sz val="11"/>
        <color theme="1"/>
        <rFont val="Arial"/>
        <family val="2"/>
        <scheme val="minor"/>
      </rPr>
      <t>1)</t>
    </r>
    <r>
      <rPr>
        <sz val="11"/>
        <color theme="1"/>
        <rFont val="Arial"/>
        <family val="2"/>
        <scheme val="minor"/>
      </rPr>
      <t xml:space="preserve"> Regardless of the usage of cloud services; the question is how probable it is that a foreign authority will wish to obtain the data at issue from the company (e.g. because it is conducting criminal proceedings against a customer of the company or an investigation against the company itself, or the company has evidence that is relevant in an ongoing case; one should also think of civil, administrative or tax law proceedings proceedings); the values are limited to cases for the country or region in question. Here, we focus only on cases where authorities wish to obtain particular data of one particular company; as opposed to that, signals intelligence or mass surveillance is dealt with in step 4. </t>
    </r>
  </si>
  <si>
    <r>
      <rPr>
        <vertAlign val="superscript"/>
        <sz val="11"/>
        <color theme="1"/>
        <rFont val="Arial"/>
        <family val="2"/>
        <scheme val="minor"/>
      </rPr>
      <t>2)</t>
    </r>
    <r>
      <rPr>
        <sz val="11"/>
        <color theme="1"/>
        <rFont val="Arial"/>
        <family val="2"/>
        <scheme val="minor"/>
      </rPr>
      <t xml:space="preserve"> Als Basis bietet sich eine Auswertung der Fälle bei einem Rückblick über denselben Betrachtungszeitraum wie die Risikoeinschätzung an; dabei sollte geprüft werden, ob es Gründe für eine Zunahme oder Abnahme der Wahrscheinlichkeit solcher Fälle für die Zukunft gibt (z.B. bessere technische Schutzmöglichkeiten, mehr Rechte für Behörden); zu berücksichtigen sind ausländische Verfahren sowohl gegen das Unternehmen als auch gegen Personen, über welche das Unternehmen Daten bearbeitet (z.B. Kunden), da beide dazu führen können, dass ausländische Behörden an Daten gelangen wollen. Auch nachrichtendienstliche Fälle sind zu berücksichtigen (nicht jedoch Kabelaufklärung und Massenüberwachung).</t>
    </r>
  </si>
  <si>
    <r>
      <rPr>
        <vertAlign val="superscript"/>
        <sz val="11"/>
        <color theme="1"/>
        <rFont val="Arial"/>
        <family val="2"/>
        <scheme val="minor"/>
      </rPr>
      <t>2)</t>
    </r>
    <r>
      <rPr>
        <sz val="11"/>
        <color theme="1"/>
        <rFont val="Arial"/>
        <family val="2"/>
        <scheme val="minor"/>
      </rPr>
      <t xml:space="preserve"> Past experience (i.e. the number of cases experienced when looking backwards for the same period of time) may be helpful for determining a reasonable estimate; it should be considered whether there are reasons for an increase or decrease in the probability of such cases in the future (e.g., better technical protection means, more competencies for authorities); foreign proceedings against both the company and the persons about whom the company processes data (e.g., customers) should be taken into account, because both can lead to a foreign authority wishing to obtain data. National security cases are also to be considered (but not signals intelligence and mass surveillance).</t>
    </r>
  </si>
  <si>
    <t>Schritt 3: Wahrscheinlichkeit, dass eine ausländische Behörde den Anspruch über den Provider erfolgreich durchsetzt (fallspezifische Editionsbegehren)</t>
  </si>
  <si>
    <t>Section 702 US Foreign Intelligence Surveillance Act (FISA), Executive Order (EO) 12333</t>
  </si>
  <si>
    <r>
      <rPr>
        <vertAlign val="superscript"/>
        <sz val="11"/>
        <color theme="1"/>
        <rFont val="Arial"/>
        <family val="2"/>
        <scheme val="minor"/>
      </rPr>
      <t>10)</t>
    </r>
    <r>
      <rPr>
        <sz val="11"/>
        <color theme="1"/>
        <rFont val="Arial"/>
        <family val="2"/>
        <scheme val="minor"/>
      </rPr>
      <t xml:space="preserve"> Dies bezieht sich auf ausländische Gesetze, die eine Massenüberwachung erlauben, z. B. die vor- und nachgelagerte Überwachung von Internet-Backbones, Social-Media-Plattformen und öffentlichen E-Mail-Diensten, wie sie in den USA durch Abschnitt 702 des Foreign Intelligence Surveillance Act (FISA) und für das Ausland im Executive Order (EO) 12333 vorgesehen ist. Diese Form des Lawful Access war Gegenstand der Entscheidung "Schrems II" des Europäischen Gerichtshofs vom 16. Juli 2020. Im Gegensatz zu der in Schritt 2 und 3 durchgeführten Analyse ist es nicht möglich, die Anzahl der erfolgreichen ausländischen behördlichen Herausgabebfehle während des Zeitraums einzuschätzen. Da es sich bei der Massenüberwachung um eine Form der fortlaufenden Überwachung handelt, muss beurteilt werden, wie wahrscheinlich es ist, dass die fraglichen Daten bzw. vom Unternehmen genutzten Dienstleistungen überhaupt Gegenstand der Überwachung werden, unabhängig davon, mit wievielen direkten Anfragen das Unternehmen in der Vergangenheit konfrontiert worden ist oder das Unternehmen selbst überhaupt betreffen.</t>
    </r>
  </si>
  <si>
    <r>
      <rPr>
        <vertAlign val="superscript"/>
        <sz val="11"/>
        <color theme="1"/>
        <rFont val="Arial"/>
        <family val="2"/>
        <scheme val="minor"/>
      </rPr>
      <t>10)</t>
    </r>
    <r>
      <rPr>
        <sz val="11"/>
        <color theme="1"/>
        <rFont val="Arial"/>
        <family val="2"/>
        <scheme val="minor"/>
      </rPr>
      <t xml:space="preserve"> This refers to foreign laws that allow for mass surveillance, for example the upstream and downstream monitoring of Internet backbones, social media plattforms and public e-mail services as permitted in the US by Section 702 of the Foreign intelligence Surveillance Act (FISA) and outside the US by Executive Order (EO) 12333. This form of lawful access has been at the heart of the "Schrems II" decision of July 16, 2020 of the European Court of Justice. As opposed to the analysis performed in Step 2 and 3, it is not possible to assess the number of successful foreign lawful access requests during the period. Because mass surveillance is a form of ongoing monitoring, it has to be assessed how probable the data or service at issue will become subject to it irrespective of how many direct requests the company has reveived in the past or concern the company.</t>
    </r>
  </si>
  <si>
    <t>Kündigungsmöglichkeit bei erhöhtem Risiko eines Lawful Access (inkl. Abzug aller Daten ohne Rückbehalt durch den Provider nach der Beendigung);</t>
  </si>
  <si>
    <t>Zusicherung des Providers, dass die Kundendaten nur in der gewählten "Geo" gespeichert werden (hier: Schweiz)</t>
  </si>
  <si>
    <t>Vertraulichkeit aller im Rahmen der Leistungserbringung zur Kenntnis genommen Kundendaten (auch als Controller)</t>
  </si>
  <si>
    <t>Standardvertragsklauseln der Europäischen Kommission für Zugriffe aus den USA</t>
  </si>
  <si>
    <t>Auftragsdatenverarbeitungsvertrag (ADV) nach Art. 28 DSGVO</t>
  </si>
  <si>
    <t>Vertragliche Pflicht, Kundendaten auch vor der Muttergesellschaft geheimzuhalten, soweit sie kein Subunternehmer ist</t>
  </si>
  <si>
    <t>Audit-Berichte, welche die Einhaltung der Massnahmen zur Datensicherheit bestätigen</t>
  </si>
  <si>
    <t>Der Provider benötigt für den Support grundsätzlich keinen Zugriff auf Kundendaten im Klartext (First-Level-Support bleibt beim Kunden; weiterer Support wird durch einen Schweizer Drittanbieter erbracht)</t>
  </si>
  <si>
    <t>Encryption of all customer data "in transit" and "at rest".</t>
  </si>
  <si>
    <t>The provider does not need access to customer data in plain text for support purposes (first-level support remains with the customer; further support is provided by a Swiss third-party provider)</t>
  </si>
  <si>
    <t>Termination option in case of increased risk of lawful access (incl. withdrawal of all data without retention by the provider after termination);</t>
  </si>
  <si>
    <t>Assurance by the provider that the customer data will only be stored in the selected "geo" (here: Switzerland)</t>
  </si>
  <si>
    <t>Confidentiality of all customer data brought to the provider's attention in the course of the provision of the service (also as controller)</t>
  </si>
  <si>
    <t>Obligation of the provider to defend itself in court against orders to hand over data, as far as reasonably possible.</t>
  </si>
  <si>
    <t>Standard contractual clauses of the European Commission for access from the USA</t>
  </si>
  <si>
    <t>Transfer of the provider's duties to its subcontractors</t>
  </si>
  <si>
    <t>Organisational measures at the provider to prevent access to customer data in plain text by the subcontractor</t>
  </si>
  <si>
    <t>Organisational measures at the provider to prevent access to customer data in plain text by the parent company</t>
  </si>
  <si>
    <t>Contractual obligation to keep customer data confidential also from the parent company if it is not a subcontractor</t>
  </si>
  <si>
    <t>Audit reports confirming compliance with data security measures</t>
  </si>
  <si>
    <t>Auf den Schlüssel im Schlüsseltresor haben grundsätzlich nur die Personen im Verzeichnisdienst Zugriff; dieses kontrolliert der Kunde</t>
  </si>
  <si>
    <t xml:space="preserve">Auf den Schlüssel im Schlüsseltresor dürfen Mitarbeiter des Anbieters ohne Erlaubnis des Kunden keinen Zugriff nehmen </t>
  </si>
  <si>
    <t>The key for encryption "at rest" is stored in a key vault operated by the provider in a first phase.</t>
  </si>
  <si>
    <t>Der Schlüssel zur Verschlüsselung "at rest" wird in einem vom Provider betriebenen Schlüsseltresor gespeichert</t>
  </si>
  <si>
    <t>Only the persons in the directory service have access to the key in the key vault; this is controlled by the customer.</t>
  </si>
  <si>
    <t xml:space="preserve">Employees of the provider may not access the key in the key vault without the permission of the customer </t>
  </si>
  <si>
    <t>Pflicht des Providers, die Kundendaten nicht für eigene Zwecke einzusetzen, ausser, eine behördliche Verfügung verlangt dies</t>
  </si>
  <si>
    <t>Obligation of the provider not to use the customer data for its own purposes, unless where required by an order</t>
  </si>
  <si>
    <t>Contractual data processing agreement (DPA) according to Art. 28 GDPR</t>
  </si>
  <si>
    <t>In the previous version of this form, the following technical and organizational means were listed by way of example:</t>
  </si>
  <si>
    <t>In der früheren Fassung dieses Formulars waren die folgenden technischen und organisatorischen Massnahmen der Datensicherheit beispielhaft aufgeführt:</t>
  </si>
  <si>
    <t>Stored Communications Act (as clarified by the US CLOUD Act) and corresponding provisions</t>
  </si>
  <si>
    <t>Stored Communications Act (ergänzt durch den US CLOUD Act) und entsprechende Bestimmungen</t>
  </si>
  <si>
    <t>Es wird allgemein bekannt sein, mit welchem Provider wir arbeiten. Dies ist von aussen her auch relativ einfach zu erkennen. Wenn die Behörden an unsere E-Mails gelangen wollen, werden sie wissen, dass sie vom Provider verwaltet werden.</t>
  </si>
  <si>
    <t>Wenn der Provider Zugang im Supportfall erhält, erhält er Zugriff auf jene Daten, die für die Behandlung des Supportfalls nötig sind. Dieser Zugriff wird protokolliert, von uns überwacht und er kann dabei nicht einfach nach anderen Daten suchen. Herausgabebegehren von Behörden beziehen sich jedoch immer auf bestimmte Daten (wie z.B. die Mailbox eines bestimmten Mitarbeiters). Die Wahrscheinlichkeit, dass die Daten, die der Provider sieht (z.B. Inhalte der Mailbox eines Benutzers) gerade jenen entsprechen, die die Behörde vom Provider verlangt, ist unseres Erachtens sehr gering.</t>
  </si>
  <si>
    <t>Unsere Daten werden zwar verschlüsselt gespeichert und auf die dazugehörigen privaten Schlüssel haben die Mitarbeiter des Providers mit ihren Zugangsrechten grundsätzlich keinen Zugriff, da sie in einem sicheren Schlüsselspeicher aufbewahrt werden, der zwar vom Provider verwaltet und betrieben wird, von welchen die privaten Schlüssel aber nur durch entsprechende Systemprozesse für jene Benutzer und Ressourcen abgerufen werden können, die im Verzeichnisdienst aufgeführt sind. Diese Einträge sind transparent für uns jederzeit ersichtlich, und wir kontrollieren sie (die Masterkopie ist bei uns). Es ist technisch aber grundsätzlich denkbar, dass der Provider eine Hintertür in seine Software einbaut, die ihm diesen Zugriff ermöglicht, da er die verwendete Software kontrolliert und sie von ihm stammt. Es ist auch denkbar, dass der Provider über hoch-privilegierte Zugangskonten verfügt, auf die er mind. im Notfall zugreifen kann im Rahmen eines speziellen Prozederes ("break-glass-account") und die ihm technisch Zugang auch zu den privaten Schlüsseln gewähren (ob und wann er sie nutzen darf, ist eine andere Frage). Wir wissen es letztlich nicht genau. Zu berücksichtigen ist hier einschränkend auch, dass die Dienstleistung primär aus Europa bzw. der Schweiz erbracht wird und die in den USA beteiligten Stellen "nur" Unterauftragnehmer zur Unterstützung sind. Sie dürften daher reduzierte Rechte haben. Da wir aber auch dies nicht so genau wissen, gehen wir von einer relativ hohen Wahrscheinlichkeit aus, dass mindestens technisch einen Zugang zu unseren Daten im Klartext hat; ob er ihn benutzen darf, ist eine andere Frage.</t>
  </si>
  <si>
    <t>Der Provider behält sich vor, die Dienstleistung auch aus den USA zu erbringen. Damit ist mindestens einer seiner Subunternehmer im Zuständigkeitsbereich der US-Behörden und kann daher grundsätzlich mit einem Herausgabebegehren konfrontiert werden. Es wird allerdings nur aus der Sicht des betreffenden US-Unternehmens beantwortet und befolgt werden müssen.</t>
  </si>
  <si>
    <t>Vertragspartner ist die europäische Tochtergesellschaft des Konzerns, nicht die US-Gesellschaft</t>
  </si>
  <si>
    <t>The contracting party is the European subsidiary of the group, not the US company</t>
  </si>
  <si>
    <t>Wir gehen davon aus, dass wir zwar möglicherweise erfahren werden, dass eine US-Behörde sich für unsere Daten in der Cloud interessiert, sehen aber technisch nur sehr beschränkte Möglichkeiten, diese dem Provider zu entziehen, da wir über keinen selbstgenerierten und selbstverwalteten Verschlüsselungsschlüssel unserer Daten verfügen. Selbst wenn wir Daten in der Hand des Providers löschen, ist davon auszugehen, dass er davon noch eine Kopie hat bzw. die Löschung nicht sofort umsetzet. Umgekehrt ist davon auszugehen, dass wir eine erhebliche Vorwarnzeit haben werden, weil eine US-Behörde es erfahrungsgemäss zuerst auf dem direkten Weg versuchen wird. Ob wir dann tatsächlich Daten aus der Cloud abziehen, ist noch ungewisse. Die Wahrscheinlichkeit, dass wir die Daten rechtzeitig vor einem Lawful Access dem Provider entziehen können, ist daher nicht allzu hoch.</t>
  </si>
  <si>
    <t>Hier betrachten wir nur die zusätzlichen Wege, auf denen unsere Daten im Falle der Nutzung der Cloud übermittelt würden. Dazu klammern wir methodisch die Schweizer Internet-Backbones aus, da wir diese so oder so nutzen, auch wenn diese ebenfalls einer Überwachung durch US-Nachrichtendienste ausgesetzt sein können). Betrachtet werden jene Internet-Backbones, über welche der Provider intern unsere Daten transferriert bzw. ausländischen Gesellschaften (z.B. aus den USA) den Zugriff ermöglicht. Hier kommen Verschlüsselungstechniken nach dem Stand der Technik zum Einsatz, die aus unserer Sicht zuverlässig schützen, jedenfalls vor der routinemässigen Kabelaufklärung, bei welcher Nachrichtendienste den laufenden Datenstrom nach unverschlüsselten Botschaften mit bestimmten Stichworten absucht, um entsprechende Zufallsfunde zu generieren. Wir gehen daher nicht davon aus, dass unsere Daten hier einem Abhörrisiko ausgesetzt sind.</t>
  </si>
  <si>
    <t>It will be generally known which provider we work with. This is also relatively easy to determine for an outsider. If the authorities want to get hold of our emails, they will know that they are managed by the provider.</t>
  </si>
  <si>
    <t xml:space="preserve">We can determine in which support cases the provider's employees will have access to our data in plain text and will only allow such access where really necessary; experience shows that the need for such access will occur very rarely, as we manage most of the support alone and with a local partner. However, we assume that there will be at least one case in the period under review where we will have to allow the provider or the provider's US subcontractor access to our data in plain text. </t>
  </si>
  <si>
    <t xml:space="preserve">Wir können zwar bestimmen, in welchen Supportfällen die Mitarbeiter des Providers Zugang zu unseren Daten im Klartext erhalten und werden dies nur wo wirklich nötig erlauben; dies wird erfahrungsgemäss auch sehr selten vorkommen, da wir den Support grösstenteils alleine und mit einem lokalen Partner bewerkstelligen. Aber wir gehen davon aus, dass es im Betrachtungszeitraum mindestens einen Fall geben wird, wo wir dem Provider bzw. dem US-Subunternehmer des Providers einen Zugang zu unseren Daten im Klartext erlauben werden müssen. </t>
  </si>
  <si>
    <t>When the provider is granted access in a support case, it will receive access only to the data that is necessary for handling of the support case. This access is logged, monitored by us and the provider cannot simply search for other data in the process. Requests from authorities, however, always refer to specific data (such as the mailbox of a specific employee). The likelihood that the data the provider sees (e.g. the contents of a user's mailbox) matches the data requested by the authority is, in our opinion, very low.</t>
  </si>
  <si>
    <t>Our data is stored in encrypted form and the provider's employees with their access rights basically have no access to the associated private keys, as they are stored in a secure key store which is managed and operated by the provider, but from which the private keys can only be retrieved by corresponding system processes for those users and resources listed in the directory service. These entries are transparently visible to us at all times, and we control them (the master copy is with us). However, it is technically conceivable in principle that the provider builds a backdoor into its software granting full access, since the provider controls the software used and has developped it in the first place. It is also conceivable that the provider has highly privileged access accounts that it can use to access at least in an emergency (even if only as a "break-glass-account") and which technically also grants access to the private keys (whether and when the provider may use them is another question). In the end, we do not know exactly. Another limiting factor to consider here is that the service is primarily provided from Europe or Switzerland and the agencies involved in the USA are "only" subcontractors used for support. They should therefore have limited access rights. However, since we do not know this very well either, we assume a relatively high probability that at least technically they have access to our data in plain text; whether they are allowed to use it is another question.</t>
  </si>
  <si>
    <t>Ein Zugang alleine nutzt nicht; der Provider bzw. der US-Subunternehmer des Providers müsste auch nach den von den Behörden verlangten Daten suchen (z.B. eine bestimmte Mailbox) und diese als solche aus dem System herauskopieren können; auch hier wird der Provider zwar als Ersteller der Software viele Möglichkeiten haben, aber ob es ihm gelingen wird, sich nicht nur Zugang zu verschaffen, sondern dieser auch noch die Suche nach den von einer Behörde konkret verlangten Daten erlaubt, ist nicht hundertprozentig sicher. Wir gehen aber davon aus, dass dem Provider dies mit einer hohen Wahrscheinlichkeit gelingen wird.</t>
  </si>
  <si>
    <t>Access alone is not enough; the provider or the provider's US subcontractor would also have to be able to search for the data requested by the authorities (e.g., a specific mailbox) and exfiltrate it from the system as such; here, too, the provider, as the creator of the software, will have many possibilities, but whether it will succeed not only in gaining access to our data, but also in being able to search for the data specifically requested by an authority, is not absolutely certain. We assume, however, that the provider will succeed with a high degree of probability.</t>
  </si>
  <si>
    <t>The provider reserves the right to provide the service from the USA. This means that at least one of its subcontractors is within the jurisdiction of the US authorities and can therefore in principle be confronted with a production request. However, it will only have to be answered and complied with from the perspective of the US company concerned.</t>
  </si>
  <si>
    <t xml:space="preserve">Die Mitarbeiter des Providers und seiner Subunternehmer haben in der Regel keinen Zugang zu den Daten im Klartext. Dies ist zunächst technisch bedingt durch das Konzept der Verschlüsselung in Kombination mit den im Verzeichnis definierten Zugangsberechtigungen (welches wiederum wir und nicht der Provider kontrollieren). Soweit der Provider selbst Zugang für System- und Wartungsaktivitäten zu den Daten im Klartext nehmen kann, hat er sich verpflichtet, seinen Mitarbeitern den Zugang nur nach dem "need-to-know" und "least-privilege"-Prinzip zu gewähren; da die Datenbearbeitung hochautomatisiert abläuft, haben sie normalerweise keinen Zugang oder dürfen diesen nicht benutzen. Da die Leistung primär von den europäischen Gesellschaften des Providers auf hiesigen Rechenzentren erbracht wird, gilt dies erst Recht für Mitarbeiter des Providers in den USA, die letztlich nur dort beigezogen, wo die Mitarbeiter in Europa nicht mehr weiterkommen (z.B. in bestimmten technischen Problemfällen). Schliesslich ist mit dem Provider vereinbart, dass ein manueller Zugriff auf Kundendaten (insb. im Klartext) nur mit Einwilligung des Kunden und zeitlich beschränkt und protokolliert vorkommen darf. Dazu kommt es normalerweise auch nicht. Auch die ausgewerteten Protokolle zeigen, dass es unter normalen Umständen zu keinen manuellen Zugriffen durch Mitarbeiter des Providers kommt. Aus diesem Grund kommen wir zum Schluss, dass der US-Subunternehmer des Providers im Falle eines Heraugabebegehrens betreffend unsere Daten nach US-Recht dieses mit guten Gründen zurückweisen kann: Wir sind erstens nicht Kunden der betreffenden US-Gesellschaft. Unsere Daten sind zweitens nicht in ihrem Besitz, sondern lagern im hiesigen Rechenzentrum, das von einer anderen Gesellschaft betrieben wird. Sie hat drittens keinen Rechtsanspruch auf die Daten, da sie sie lediglich als Auftragsbearbeiterin bearbeitet. Damit erfüllt sie nicht die Voraussetzung der "legal control", welche bestimmte US-Gerichte als Voraussetzung erachten, damit "possession, custody or control" (PCC) besteht, und nur in diesem Fall muss ein US-Provider nach dieser Rechtspraxis Daten herausgeben. Viertens kann angesichts der Umstände mit guten Gründen vertreten werden, dass sie auch faktisch jedenfalls im normalen Geschäftsgang keinen Zugang zu unseren Daten im Klartext hat, es ihr somit auch an einer "day-to-day control" mangelt, die andere US-Gerichte verlangen, damit von PCC auszugehen ist. PCC ist jedenfalls nicht gegeben, wenn ein Unternehmen sich zwar Zugang zu Daten verschaffen kann, dabei aber Zugangssperren überwinden oder sich in seine eigenen Systeme "hacken" muss. Fünftens ist der Provider verpflichtet, den Rechtsweg gegen jedes Herausgabebegehren auszuschöpfen. Wir sind daher der Ansicht, dass die Wahrscheinlichkeit, dass sich eine US-Behörde mit ihrem Begehren durchsetzen wird, angesichts der vorliegenden Umstände vergleichsweise gering ist. </t>
  </si>
  <si>
    <t xml:space="preserve">Selbst wenn einem Herausgabebefehl grundsätzlich Folge geleistet werden müsste, weil PCC besteht, steht einer Herausgabe zusätzlich Schweizer Recht entgegen, und zwar in zweierlei Hinsicht: Erstens befinden sich die Daten aus Schweizer Boden, da für die Speicherung die Rechenzentren des Providers in der Schweiz benutzt werden; eine ausländische Beweisbeschaffung auf Schweizer Boden, wenn auch über den Umweg des Providers, würde die Schweizer Souveränität verletzen; es läge ein Fall von Art. 271 StGB vor. Zweitens unterstehen die Daten dem Berufsgeheimnis, an welches jedenfalls die in der Schweiz ansässige Tochtergesellschaft des Provider gebunden ist, die das Rechenzentrum in der Schweiz betreibt; ferner wäre Art. 273 StGB tangiert. Im Falle einer Herausgabe wären diese Bestimmungen mutmasslich verletzt. Dies führt dazu, dass die Befolgung des Herausgabebefehls unmittelbar zur Strafbarkeit von Mitarbeitern des Dienstleisters führen würde. Solche Umstände ausländischen Rechts sind nach der US-Rechtspraxis zu berücksichtigen. Sie verhindern einen ausländischen Zugriff zwar nicht per se, aber ein Gericht wird im Einzelfall erwägen müssen, ob die US-Interessen an einer Herausgabe die Souveränitätsinteressen der Schweiz und der betroffenen Personen überwiegen (was nach unserer Erfahrung regelmässig nicht der Fall ist). Aus Schweizer Sicht ist ferner bezüglich unserer eigenen Strafbarkeit zu berücksichtigen, dass mindestens die Schweizer Mitarbeiter des Providers, die einer Strafbarkeit ausgesetzt sind, sich an das Schweizer Recht halten und die Herausgabe verhindern werden, und wir auch davon ausgehen dürfen, solange uns keine gegenteiligen Umstände bekannt sind (sog. Vertrauensgrundsatz). Beides zusammen führt zu einer hohen Wahrscheinlichkeit, dass die Herausgabe - falls grundsätzlich genehmigt - scheitern wird. </t>
  </si>
  <si>
    <t xml:space="preserve">Even if a production order had to be complied with in principle, because PCC exists, compliance with it would violate Swiss law in two respects: First, the data is located on Swiss soil, as the provider's data centres in Switzerland are used for storage; the gathering of evidence on Swiss soil by a foreign authority, even if via the provider, would violate Swiss sovereignty; it would be a case of Art. 271 Swiss Criminal Code (SCC). Secondly, the data is subject to professional secrecy, which has to be complied with at least by the Swiss-based subsidiary of the provider that operates the data centre in Switzerland; furthermore, Art. 273 SCC would be affected, too. In the event of disclosure, these provisions would presumably be violated. This means that compliance with the production order would directly lead to the criminal liability of employees of the provider. Such circumstances of foreign law are to be taken into account according to US case law. They do not prevent foreign access per se, but a court will have to consider in each individual case whether the US interests in disclosure outweigh the sovereignty interests of Switzerland and the persons concerned (which in our experience is regularly not the case). From a Swiss perspective, it must also be taken into account with regard to our own criminal liability that at least the Swiss employees of the provider who are exposed to criminal liability will comply with Swiss law and prevent the production, and we may assume so as long as we are not aware of any circumstances to the contrary (so-called principle of trust). Together, these factors lead to a high probability that the production - if approved in principle - will fail. </t>
  </si>
  <si>
    <t>We assume that we will possibly learn in advance if and when a US authority were to be interested in our data in the cloud, but we see only very limited technical possibilities to withdraw our data from the provider, as we do not have a self-generated and self-managed encryption key for our data. Even if we delete data in the hands of the provider, it can be assumed that he still has a copy of it or does not implement the deletion immediately. Conversely, it can be assumed that we will have a considerable warning time, because experience shows that a US authority will try obtaining the data from us directly first. Whether we then actually pull data from the cloud is still uncertain. The probability that we will be able to withdraw the data from the provider in time before a lawful access is therefore not too high.</t>
  </si>
  <si>
    <t>Here we only consider the additional telecommunications lines over which our data would be transmitted if we use the cloud. For this purpose, we exclude the Swiss Internet backbones, since we use them anyway, even if they may also be exposed to surveillance by the US intelligence community). We look at those Internet backbones through which the provider transfers our data internally or allows foreign affiliates (e.g., from the USA) to access it. State-of-the-art encryption techniques is used here, which in our view provides reliable protection, at least against routine signals intelligence, which involves the intelligence community searching live data streams for unencrypted messages that match certain keywords (hoping that this will, by coincidence, result in valuable hits).  We therefore do not assume that our data is exposed to a risk of interception here.</t>
  </si>
  <si>
    <t>Diese Frage erübrigt sich aufgrund der vorangehend Antwort. Doch selbst wenn die Verschlüsselung unserer Daten bei der Übermittlung zwischen den Gesellschaften des Providers selbst im Rahmen einer routinemässigen Kabelaufklärung gebrochen werden könnte, gehen wir nicht davon aus, dass diese Daten Gegenstand einer Massenüberwachung durch die US-Nachrichtendienste wären, weil wir davon ausgehen, dass die USA ihre Kabelaufklärung auf jene Übertragungsstrecken fokussiert, auf denen mit relevanten Ergebnissen zu rechnen ist. Dies sind Übermittlungen mit einem hohen Anteil an relevantem Verkehr z.B. mit den Ländern der ehemaligen Sowjetunion, da wir davon ausgehen, dass sich u.a. dort die nachrichtendienstlichen Ziele der USA befinden und dort noch oft unverschlüsselt kommuniziert wird bzw. werden muss. Die Internet-Backbones zwischen Europa und den USA sind hier nicht interessant. Zudem gehen wir davon aus, dass auch bei einem Bruch der Verschlüsselung, dies nur einen geringen Teil des Datenverkehrs des Providers betreffen würde und die Wahrscheinlichkeit, dass unsere Daten (die ohnehin primär in Europa bearbeitet werden und nur ausnahmsweise ein Zugriff aus den USA erfolgt) in den Fokus dieser Massenüberwachung gelangen, sehr gering ist.</t>
  </si>
  <si>
    <t>The preceding answer makes this question superfluous. However, even if the encryption of our data could be cracked during transmission among the provider's own affiliates as part of routine signals intelligence activities, we do not assume that this data would be subject to such signals intelligence by the US intelligence community, because the USA is expected to focus its signals intelligence on those telecommunications lines where relevant results can be expected. This means lines with a high proportion of relevant traffic e.g. with countries of the former Soviet Union, where, among others, the targets are located and where communications is or must still often occur unencrypted. The internet backbones between Europe and the USA are in our view not of interest here. In addition, we assume that even if the encryption were cracked, this would only affect a small portion of the provider's data traffic and the probability that our data (which is primarily processed in Europe anyway and is accessed from the USA only in exceptional cases in clear text) would come into the focus of this form of mass surveillance is very low.</t>
  </si>
  <si>
    <t>We do not know the provider's software, but due to the encryption of our data, the contractual arrangement according to which our data is stored exclusively in Europe (i.e. there is only remote access from the US without storage of data), the assumption that the provider's software on the data centres in Europe does not have any backdoors for such a search (this would violate European law and thus the contract), the fact that the audit reports also contain no references to such functions (although they would be security-relevant), access to our data is only granted to the provider's US subcontractor when necessary ("need-to-know", "least-privilege"), we consider it unlikely that the provider's US subcontractor would be able to search the accounts of the provider's customers (and its principal) for the selectors (which would have to be done automatically), to the extent that it would have ongoing access to them at all. In any case, this value is necessarily lower than the likelihood of individual access to satisfy a specific production order. Such an ongoing, automated search would, of course, be possible in principle through a corresponding design of the software used in the cloud, but firstly, the provider would not be obliged to create a software to do so (as the order would not be addressed to it but to its parent), and secondly, such a functionality would sooner or later come to the attention of the external audit firm in the course of the regular security audits and would find its way into the audit reports. It would then be possible to react immediately. In addition, the provider would have to adapt its contracts in order not to expose itself of the risk of breach of contract, but this is not possible because the provider is obliged under European law to use the European Commission's standard contractual clauses when contracting with its US subcontractor. They do not allow such access by intelligence authorities. For reasons of caution and because of the "unknowns", we assume a comparatively high probability that an ongoing search of the provider's data or customer content (and thus also our data) would nevertheless be technically possible with regard to the selectors used by the US intelligence community.</t>
  </si>
  <si>
    <t>Wir kennen die Software des Providers nicht, aber aufgrund der Verschlüsselung unserer Daten, der Vereinbarung, dass unsere Daten ausschliesslich in Europa gespeichert werden (d.h. von den USA lediglich ein Fernzugriff ohne Speicherung besteht), der Annahme, dass die Software des Providers auf den Rechenzentren in Europa über keine Hintertüren für eine solche Suche verfügt (dies würde gegen europäisches Recht und damit gegen den Vertrag verstossen), dem Umstand, dass auch die Audit-Berichte keine Hinweise auf entsprechende Funktionen enthalten (obwohl sie sicherheitsrelevant wären), ein Zugriff auf unsere Daten dem US-Subunternehmer des Providers nur bei Bedarf gewährt wird ("need-to-know", "least-privilege"), erachten wir es als wenig wahrscheinlich, dass der US-Subunternehmer des Providers die Konten der Kunden des Providers (und seines Auftraggebers) nach den Selektoren durchsuchen kann (was automatisch erfolgen müsste), soweit er überhaupt laufenden Zugriff darauf hätte. Dieser Wert liegt jedenfalls zwangsläufig tiefer als die Wahrscheinlichkeit eines Einzelzugriffs zur Befriedigung eines spezifischen Herausgabebegehrens. Eine solche laufende, automatisierte Suche wäre durch eine Ausgestaltung der Software natürlich grundsätzlich möglich, aber erstens wäre jedenfalls der Provider nicht dazu verpflichtet (da er nicht Verfügungsadressat wäre), und zweitens würde eine solche Funktionalität im Rahmen der Audits der externen Prüfgesellschaft früher oder später auffallen und würde Eingang in die Prüfberichte finden. Dann aber könnte sofort reagiert werden. Zudem müsste der Provider seine Verträge anpassen, um sich nicht dem Vorwurf der Vertragsverletzung auszusetzen, was aber nicht möglich ist, weil der Provider nach europäischem Recht verpflichtet ist, für den Vertrag mit dem US-Subunternehmer die Standardvertragsklauseln der Europäischen Kommission zu verwenden. Sie erlauben solche nachrichtendienstlichen Zugriffe nicht. Aus Gründen der Vorsicht und aufgrund er "Unbekannten" gehen wir von einer vergleichsweise hohen Wahrscheinlichkeit aus, dass trotzdem eine laufende Durchsuchung der Daten bzw. Kundenkontent des Providers (und damit auch unsere Daten) im Hinblick auf die Selektoren der US-Nachrichtendienste technisch möglich wäre.</t>
  </si>
  <si>
    <t>Es sprechen gemäss unserer Analyse mehrere Punkte dagegen, dass der Provider nach US-Recht zu solchen Suchläufen in Bezug auf unsere Daten verpflichtet werden kann: 
- Erstens wird der US-Subunternehmer des Providers zwar als Electronic Communications Service Provider (ECSP) gelten und daher an sich Adressat solcher Befehle sein können. Es ist jedoch unklar, ob er dies auch in Bezug auf seine Tätigkeit für den Provider ein ECSP ist, da seine Aufgabe weder die Bereitstellung von Speicherplatz, noch die Bearbeitung von Daten noch die Ermöglichung von Kommunikation umfasst, sondern nur die Unterstützung des Providers (als unser Vertragspartner, der wiederum nicht im Zuständigkeitsbereich der US-Behörden ist).  
- Zweitens befinden sich unsere Daten nicht unter der Kontrolle des in den US-Subunternehmers. Es fehlt daher, wie oben dargelegt, an der nötigen "Possession, Custody or Control", was auch im nachrichtendienstlichen Bereiche eine Grundvoraussetzung zur Pflicht der Herausgabe von Daten ist. Der Provider ist auch nicht befugt, Kopien der unserer Daten in den USA auf dem Rechner des US-Subunternehmens zu speichern, damit sie in seinem Besitz wären. Der Provider hält in seinem Vertrag ferner fest, dass den US-Behörden selbst keinen direkten Zugriff gewährt wird. 
- Drittens sind wir selbst keine Kunden des US-Subunternehmers und haben mit ihm weder eine Vertragsbeziehung, noch ein Kundenkonto. Die nachrichtendienstlichen Herausgabebegehren im Rahmen der hier einschlägigen Section 702 FISA gelten jedoch grundsätzlich nur für Kommunikation (und Metadaten dieser Kommunikation), die der ECSP für nicht in den USA befindliche Kunden aufbewahrt oder übermittelt; anders als das "Abhören" von Internet-Backbones (sog. Upstream-Überwachung) greift die hier relevante sog. Downstream-Überwachung nur und erst, wenn der ECSP für einen seiner Kunden ein Konto unterhält, das einem Selektor entspricht (z.B. in Form eines Mail-Konto eines von den US-Nachrichtendiensten gesuchten Person). Was er an Kommunikation selbst empfängt, muss er nicht nach Selektoren durchsuchen. Wird er somit vom Provider (d.h. seiner Tochtergesellschaft) für Unterstützungsleistungen beigezogen, so ist sein Kunde der Provider, und für diese übermittelt er weder Kommunikation, noch bewahrt er solche für sie auf. Er hilft ihr lediglich beim Betrieb von europäischen Rechenzentren und der Software die darauf läuft. Zudem dürfen wir davon ausgehen, dass der Provider selbst nicht eine Zielperson der US-Nachrichtendienste ist. Der US-Subunternehmer kann also mit guten Gründen vertreten, dass die Daten seiner Tochtergesellschaft in Europa, auf die er allenfalls zugreifen kann, von der Downstream-Überwachung ausgenommen ist. Für weitere Details verweisen wir auf Q29 der FAQ von David Rosenthal vom 23. Oktober 2022, insbesondere Use Cases 5-7 (https://www.rosenthal.ch/downloads/Rosenthal-LA-method-FAQ.pdf).
- Viertens ergibt sich selbiges auch aus territorialen Überlegungen, da Section 702 FISA eine Beweisbeschaffung nur auf dem Territorium der USA erlaubt. 
- Fünftens haben der Provider und sein US-Subunternehmer die Standardvertragsklauseln der Europäischen Kommission unterzeichnet und damit zugesichert, dass sie nicht der Ansicht sind, dass sie im Rahmen von Section 702 FISA (oder EO 12333) US-Nachrichtendiensten Zugang zu unseren Daten geben. Es sind bisher auch keine solchen Fälle in mit unserer Situation vergleichbaren Konstellationen bekannt.</t>
  </si>
  <si>
    <t>According to our analysis, several points speak against the provider being obliged to undertake such searches in relation to our data under US law: 
- Firstly, while the Provider's US subcontractor will qualify as an Electronic Communications Service Provider (ECSP) and therefore may itself be targeted with an order for downstream surveillance. However, it is unclear whether it qualifies as an ECSP in relation to its activities for the provider, as its role does not involve providing storage, processing data or enabling communications, but only assisting the provider (who is our contract party, and who is not within the jurisdiction of the US authorities).  
- Secondly, our data is not under the control of the US subcontractor. Therefore, as explained above, the necessary "possession, custody or control" is lacking, which is also a basic prerequisite in the national security context for the obligation to produce certain data. The provider is also not authorised to store copies of our data in the USA at the US subcontractor so that the data would be considered in its possession. The provider also states in its contract that the US authorities will not be granted direct access to the customer's data. 
- Thirdly, we ourselves are not customers of the US subcontractor and have neither a contractual relationship nor a customer account with it. However, intelligence requests under Section 702 FISA, which is relevant here, generally only apply to communications (and metadata of those communications) held or transmitted by the ECSP for non-US customers; unlike the "interception" of internet backbones (so-called upstream surveillance), the so-called downstream surveillance relevant here only applies if and when the ECSP maintains an account for one of its clients that corresponds to a selector (e.g., in the form of a mail account of a person targeted by the US intelligence community). The ECSP does not have to search for selectors in the communications it receives for itself. Thus, if the US subcontractor is asked by the provider (i.e. its subsidiary) for support, its client is the provider, and it neither transmits communications for the provider, nor does it retain communications for the provider. The US subcontractor merely helps the provider to operate its European data centres and the software that runs on them. Moreover, we may assume that the provider itself is not a target of the US intelligence community. The US subcontractor can therefore reasonably argue that the data of its subsidiary in Europe, which it may be able to access, is exempt from downstream surveillance. For further details, please refer to Q29 of David Rosenthal's FAQ of October 23, 2022, in particular Use Cases 5-7 (https://www.rosenthal.ch/downloads/Rosenthal-LA-method-FAQ.pdf).
- Fourthly, there are also territorial considerations leading to the same result, as Section 702 FISA only allows evidence to be obtained on US territory. 
- Fifthly, the provider and its US subcontractor have signed the European Commission's standard contractual clauses, thereby assuring that they do not consider them having to provide the US intelligence community our data under Section 702 FISA (or EO 12333). There are also no such cases known to date in setups comparable to our situation.</t>
  </si>
  <si>
    <t xml:space="preserve">Die US-Nachrichtendienste betreiben zwar eine systematische Downstream-Überwachung, aber diese zielt nach allem, was wir wissen, im Online-Bereich auf öffentliche, von US-Providern für Konsumenten erbrachte Dienste (z.B. soziale Medien, Gratis-Mail-Dienste) und dort spezifisch auf die von diesen Providern für ausländische Benutzer geführten Konten. Die Downstream-Überwachung zielt nicht auf die Server-Instanzen, welche Cloud-Provider für ihre Geschäftskunden betreiben, und auch nicht Provider in Europa. Da die Inhalte eines Kunden-Kontos nur dann herausgegeben werden müssen, wenn das Konto selbst einem Selektor entspricht (und nicht schon dann, wenn im Konto eine Kommunikation vorkommt, welche einen Selektor enthält, sog. Abouts Communications), sind die geschäftlichen Konten, die meist umfangreiche Datenbestände zusammenfassen, für die US-Nachrichtendienste nach allgemeiner Auffassung in Bezug auf Massenüberwachung wenig bis uninteressant. Dies auch die verfügbaren offiziellen Quellen und Expertenberichte, wie sie etwa im Rahmen der FAQ von David Rosenthal zitiert sind (https://www.rosenthal.ch/downloads/Rosenthal-LA-method-FAQ.pdf, Q29), so z.B. auf die Berichte des Privacy and Civil Liberty Oversight Board (PCLOB) (https://perma.cc/S7LU-2NRY, https://perma.cc/9BKR-D3GQ), die Stellungnahmen der NSA (https://perma.cc/J7AN-5DTW) und die Entscheidungen des Foreign Intelligence Surveillance Court (FISC) (2019: https://perma.cc/L7NW-P7KL, 2020: https://perma.cc/EW5J-MFBS). Diese Quellen enthalten keinen Hinweis darauf, dass die hier relevanten Daten jemals das Ziel von Abfragen gemäss Section 702 FISA oder EO 12333 waren. Daher halten wir die Wahrscheinlichkeit, dass der US-Subunternehmer im hier relevanten Zeitraum eine Überwachungsanordnung erhält, die auch unsere Daten bzw. die von uns genutzten Dienste betrifft, für sehr tief. </t>
  </si>
  <si>
    <t>The US intelligence community does conduct systematic downstream surveillance, but from what we know, it targets the public online services provided by US providers to consumers (e.g. social media, free mail services) and specifically the accounts maintained by these providers for foreign users. Downstream monitoring does not target the server instances that cloud providers operate for their business customers, and also not providers in Europe. Since the contents of a customer account only have to be handed over if the account itself corresponds to a selector (and not if a communications occurs within the account that contains a selector, so-called abouts communications), the business accounts, which usually combine extensive collections of data, are generally considered of no or very limited interest to the US intelligence services in the context of mass surveillance. This is also reflected in the available official sources and reports by experts, such as those cited in David Rosenthal's FAQ (https://www.rosenthal.ch/downloads/Rosenthal-LA-method-FAQ.pdf, Q29), e.g. the reports of the Privacy and Civil Liberty Oversight Board (PCLOB) (https://perma.cc/S7LU-2NRY, https://perma.cc/9BKR-D3GQ), the opinions of the NSA (https://perma.cc/J7AN-5DTW) and the decisions of the Foreign Intelligence Surveillance Court (FISC) (2019: https://perma.cc/L7NW-P7KL, 2020: https://perma.cc/EW5J-MFBS). These sources contain no indication that the data relevant here has ever been the target of searches under Section 702 FISA or EO 12333. Therefore, we consider the probability that the US subcontractor will receive a surveillance order during the period relevant here that also affects our data or the services we use to be very low.</t>
  </si>
  <si>
    <r>
      <rPr>
        <vertAlign val="superscript"/>
        <sz val="11"/>
        <color theme="1"/>
        <rFont val="Arial"/>
        <family val="2"/>
        <scheme val="minor"/>
      </rPr>
      <t>7)</t>
    </r>
    <r>
      <rPr>
        <sz val="11"/>
        <color theme="1"/>
        <rFont val="Arial"/>
        <family val="2"/>
        <scheme val="minor"/>
      </rPr>
      <t xml:space="preserve"> As a rule, this presupposes that the authority can show that the data is "in possession" or "under control" of the provider; whether there is control over the data is usually determined based on whether the provider </t>
    </r>
    <r>
      <rPr>
        <i/>
        <sz val="11"/>
        <color theme="1"/>
        <rFont val="Arial"/>
        <family val="2"/>
        <scheme val="minor"/>
      </rPr>
      <t xml:space="preserve">in the normal course of business </t>
    </r>
    <r>
      <rPr>
        <sz val="11"/>
        <color theme="1"/>
        <rFont val="Arial"/>
        <family val="2"/>
        <scheme val="minor"/>
      </rPr>
      <t>has access to it ("day-to-day control") or whether it has the right to request it ("legal control"); both tests are used in practice by US courts. A provider who would have to "hack" into its own system or install a back door is usually not considered being in control. For statistical reasons, the factors that lead to a reduction in the probability of the prerequiste no. 2-4 or Step 2 being fulfilled should no longer be considered here to avoid them being counted twice; for instance, if the technical measures undertaken result in an only 50% chance that the provider will be technically able to access data in plain text in a particular case, then the question for prerequisite no. 5 is how probable the court will order the provider to overcome or disregard the countermeasures that ought to prevent the provider from accessing the data in plain text. For a discussion of the term "possession, custody, or control" see, for example, Justin Hemmings, Sreenidhi Srinivasan, Peter Swire, Defining the Scope of "Possession, Custody, or Control" for Privacy Issues and the CLOUD Act, in: Journal of National Security Law &amp; Policy, Vol. 10 No. 3 of January 23, 2020 (https://bit.ly/3i2xfC9, https://perma.cc/JJ9C-J9CL). See also Hogan Lovells' Demystifying the U.S. CLOUD Act: Assessing the law's compatibility with international norms and the GDPR of January 15, 2019 (https://bit.ly/3rLQfbp, https://perma.cc/X4G4-8D5Y) with a summary of the standards of US law as to what amounts to "control".</t>
    </r>
  </si>
  <si>
    <r>
      <rPr>
        <vertAlign val="superscript"/>
        <sz val="11"/>
        <color theme="1"/>
        <rFont val="Arial"/>
        <family val="2"/>
        <scheme val="minor"/>
      </rPr>
      <t>12)</t>
    </r>
    <r>
      <rPr>
        <sz val="11"/>
        <color theme="1"/>
        <rFont val="Arial"/>
        <family val="2"/>
        <scheme val="minor"/>
      </rPr>
      <t xml:space="preserve"> Under U.S. law, this requires, among other things, that the company be an "electronic communications service provider"; the term is broadly understood under Section 702 FISA;In addition to traditional telecommunications service providers and providers that store or process data for others (cloud providers, e-mail providers, social media providers), it also includes all companies that otherwise provide their users with the ability to send or receive electronic communications; theoretically, this also includes companies that provide e-mail services to their employees (even if only for business purposes); however, the latter are recognized as not being the target of such search requests (cf. see Q29 of the FAQ of David Rosenthal of October 23, 2022 available at https://www.rosenthal.ch/downloads/Rosenthal-LA-method-FAQ.pdf, with further references, in particular to Alan Charles Raul, Schrems II Concerns Regarding U.S. National Security Surveillance Do Not Apply to Most Companies Transferring Personal Data to the U.S. Under Standard Contractual Clauses, https://bit.ly/3Xah1YO, https://perma.cc/J27H-9XMK).			</t>
    </r>
  </si>
  <si>
    <r>
      <rPr>
        <vertAlign val="superscript"/>
        <sz val="11"/>
        <color theme="1"/>
        <rFont val="Arial"/>
        <family val="2"/>
        <scheme val="minor"/>
      </rPr>
      <t>12)</t>
    </r>
    <r>
      <rPr>
        <sz val="11"/>
        <color theme="1"/>
        <rFont val="Arial"/>
        <family val="2"/>
        <scheme val="minor"/>
      </rPr>
      <t xml:space="preserve"> Im US-Recht setzt dies unter anderem voraus, dass es sich um einen "Electronic Communications Service Provider" handelt; der Begriff wird unter Section 702 FISA breit verstanden. Er umfasst neben klassischen Fernmeldedienstanbietern und Anbietern, die Daten für andere speichern oder verarbeiten (Cloud-Anbieter, E-Mail-Provider, Social Media-Provider), auch alle Unternehmen, welche ihren Benutzern sonst die Möglichkeit verschaffen, elektronische Kommunikation zu senden oder zu empfangen; davon sind theoretisch auch Unternehmen erfasst, welche ihren Mitarbeitern E-Mail-Dienste (wenn auch nur für geschäftliche Zwecke) zur Verfügung stellen; letztere sind allerdings anerkanntermassen nicht das Ziel solcher Suchaufträge sind (vgl. hierzu Q29 der FAQ von David Rosenthal vom 23. Oktober 2022, abrufbar unter https://www.rosenthal.ch/downloads/Rosenthal-LA-method-FAQ.pdf, mit weiteren Hinweisen, insbesondere auf Alan Charles Raul, Schrems II Concerns Regarding U.S. National Security Surveillance Do Not Apply to Most Companies Transferring Personal Data to the U.S. Under Standard Contractual Clauses, https://bit.ly/3Xah1YO, https://perma.cc/J27H-9XMK).</t>
    </r>
  </si>
  <si>
    <t>Step 3: Probability that a foreign authority will successfully enforce the claim through the provider (case-specific production orders)</t>
  </si>
  <si>
    <t>Version 5.1 (February 5, 2023)</t>
  </si>
  <si>
    <t>February 5, 2023</t>
  </si>
  <si>
    <t>https://www.rosenthal.ch/downloads/Rosenthal_Cloud_Lawful_Access_Risk_Assessment_Version_5.04.xlsx</t>
  </si>
  <si>
    <t>No change to the method, but updated the sample text, some of the sample numbers and some of the footnotes to reflect new facts and learnings and provide more explanations (including numbers re judicial assistance). Various links were updated, including by adding perma-links. Add various references to the FAQ I have created for the method. Also, various charts were added for illustration, and a new set of TOMS as typically used in practice (in connection with a popular office cloud solution).</t>
  </si>
  <si>
    <r>
      <rPr>
        <vertAlign val="superscript"/>
        <sz val="11"/>
        <color theme="1"/>
        <rFont val="Arial"/>
        <family val="2"/>
        <scheme val="minor"/>
      </rPr>
      <t>7)</t>
    </r>
    <r>
      <rPr>
        <sz val="11"/>
        <color theme="1"/>
        <rFont val="Arial"/>
        <family val="2"/>
        <scheme val="minor"/>
      </rPr>
      <t xml:space="preserve"> Diese Voraussetzung ist i.d.R. dann gegeben, wenn die Behörde zeigen kann, dass die Daten im Klartext "im Besitz" oder "unter der Kontrolle" des Providers sind ("possession, custody or control"); ob Kontrolle über die Daten im Klartext besteht, bestimmt sich üblicherweise danach, ob der Provider </t>
    </r>
    <r>
      <rPr>
        <i/>
        <sz val="11"/>
        <color theme="1"/>
        <rFont val="Arial"/>
        <family val="2"/>
        <scheme val="minor"/>
      </rPr>
      <t>im üblichen Geschäftsgang</t>
    </r>
    <r>
      <rPr>
        <sz val="11"/>
        <color theme="1"/>
        <rFont val="Arial"/>
        <family val="2"/>
        <scheme val="minor"/>
      </rPr>
      <t xml:space="preserve"> eine freie Zugriffsmöglichkeit hat ("day-to-day control") oder ob er die Daten herausverlangen kann ("legal control"); je nach Gericht kommt der eine oder der andere "Test" zur Anwendung, wenn es darum geht zu bestimmen, ob "control" vorliegt. Keine Kontrolle hat hingegen, wer sich ins eigene System "hacken" oder eine Hintertüre einbauen müsste. Aus statistischen Gründen dürfen die Ursachen, die zur Reduktion der Eintrittswahrscheinlichkeit der Voraussetzungen Nr. 2-4 und Schritt 2 führen, hier </t>
    </r>
    <r>
      <rPr>
        <i/>
        <sz val="11"/>
        <color theme="1"/>
        <rFont val="Arial"/>
        <family val="2"/>
        <scheme val="minor"/>
      </rPr>
      <t xml:space="preserve">nicht mehr </t>
    </r>
    <r>
      <rPr>
        <sz val="11"/>
        <color theme="1"/>
        <rFont val="Arial"/>
        <family val="2"/>
        <scheme val="minor"/>
      </rPr>
      <t>gezählt werden; ergibt sich beispielsweise im Rahmen von Voraussetzung Nr. 2, dass aufgrund der technischen Massnahmen die Chance, dass der Provider auf die Daten im Klartext zugreifen kann, 50% ist, dann muss im Rahmen von Voraussetzung Nr. 5 gefragt werden, wie wahrscheinlich ein Gericht vom Provider verlangen wird, dass er die technischen Hindernisse und anderen Gegenmassnahmen (z.B. Zugriffsverbote für Mitarbeiter) überwindet oder ignoriert und die Daten liefert. Für eine Diskussion der Begriffs Besitz, Gewahrsam und Kontrolle im US-Recht siehe zum Beispiel Justin Hemmings, Sreenidhi Srinivasan, Peter Swire, Defining the Scope of "Possession, Custody, or Control" for Privacy Issues and the CLOUD Act, in: Journal of National Security Law &amp; Policy, Vol. 10 No. 3 vom 23. Januar 2020 (https://bit.ly/3i2xfC9, https://perma.cc/JJ9C-J9CL). Siehe auch Hogan Lovells' Demystifying the U.S. CLOUD Act: Assessing the law's compatibility with international norms and the GDPR of January 15, 2019 (https://bit.ly/3rLQfbp, https://perma.cc/X4G4-8D5Y) mit einer Zusammenfassung der Standards des US-Rechts in Bezug auf den Begriff "Kontrolle".</t>
    </r>
  </si>
  <si>
    <t>August 18, 2022</t>
  </si>
  <si>
    <t>Added reference to FAQ concerning the method</t>
  </si>
  <si>
    <t>https://www.rosenthal.ch/downloads/Rosenthal_Cloud_Lawful_Access_Risk_Assessment_Version_5.04a.xlsx</t>
  </si>
  <si>
    <t>The employees of the provider and its subcontractors generally do not have access to the data in plain text. This is initially ensured technically due to the concept of encryption in combination with the access authorisations defined in the directory (which again we and not the provider control). To the extent that the provider itself can access the data in plain text for system and maintenance activities, it has undertaken to grant its employees access only on a need-to-know and least-privilege basis; since the data processing is highly automated, they normally do not have access or are not allowed to use it. Since the service is primarily provided by the provider's European companies on local data centres, this applies all the more to the provider's employees in the USA, who ultimately only act where the employees in Europe can no longer solve a particular issue (e.g. in certain technical problem cases). Finally, it is agreed with the provider that manual access to customer data (especially in plain text) may only occur with the customer's consent, for a limited period of time and logged. Such access does normally not happen; an analysis of the log files shows that under normal circumstances there is no manual access by employees on the part of the provider. For this reason, we come to the conclusion that if the US subcontractor of the provider is required to produce our data to a US authority, it will be able to validly reject such request on the following lawful grounds: First, we are not customers of the US company in question. Secondly, our data is not in the US company's possession, but is stored in the local (Swiss) data centre, which is operated by another company. Thirdly, the US company has no legal claim to get our data, as it only processes it as an data processor. Thus, it does not meet the requirement of "legal control", which certain US courts consider a prerequisite for "possession, custody or control" (PCC) to exist, and only in this case does a US provider have to hand over data according to such establish legal practice under US law. Fourth, in view of the circumstances, it can be argued with good reason that the US subcontract de facto has no access to our data in plain text, at least not in the normal course of business. It, thus, lacks the "day-to-day control" that other US courts require for PCC to be present. In any case, if there is no PCC, a company is not required to "hack" into its own systems or otherwise circumvent barriers to get hold of the data requested. Fifth, the provider is obliged to exhaust all legal remedies against any production order. We, therefore, believe that the probability that a US authority will prevail with its request is comparatively low under the given circumstances.</t>
  </si>
  <si>
    <t>Zweite Beurteilungsrunde</t>
  </si>
  <si>
    <t>In den hier relevanten Fällen der Verfolgung von schweren Straftaten wird typischerweise auch die Rechtshilfe durch die Schweiz offenstehen. Sie wird für die US-Behörde in der Regel einfacher sein als den Zugriff über den Provider zu versuchen, und erfahrungsgemäss wird eine Behörde den Weg gehen, der sie einfacher und schneller ans Ziel bringt. Der Rechtshilfe-Kanal zwischen den USA und der Schweiz ist nach Auskunft des Bundesamts für Justiz (BJ) sehr gut eingespielt und funktioniert. Pro Jahr werden nur schätzungsweise ein bis drei Ersuchen abgelehnt; weitere schätzungsweise ein bis drei Ersuchen werden nach entsprechenden Vorgesprächen nicht gestellt. Daraus ergibt sich, dass unter Berücksichtigung der in den Jahren 2018-2023 verzeichneten Fälle (im Schnitt rund 72 pro Jahr) plus den Fällen, in denen das Rechtshilfegesuch gemäss Schätzung des BJ nicht gestellt wird (aber wo die US-Behörden bereit waren/sind, den Rechtsweg zu beschreiten), im Schnitt rund 95% erfolgreich sind und die US-Behörden auf diesem Weg an die von ihnen gewünschten Daten gelangen. Diese Zahlen beruhen auf allen Fällen in allen Branchen. Wir gehen nicht davon aus, dass sich dieser Wert im Betrachtungszeitraum verschlechtern wird, d.h. die US-Behörden werden in weniger als 5 Prozent der Fälle nicht mit entsprechenden Datenlieferungen befriedigt werden können. Um konservativ zu bleiben, nehmen wir einen etwas tieferen Wert.</t>
  </si>
  <si>
    <t>In the cases of prosecution for serious crimes that are relevant here, Switzerland will typically also provide mutual assistance. It will generally be easier for the US authority than to try to access the provider, and experience shows that an authority will take the route that will get it to its goal more quickly and easily. According to the Federal Office of Justice (FOJ), the mutual assistance channel between the US and Switzerland is very well established and works well. It is estimated that only one to three requests are rejected each year, and another one to three requests are not submitted after preliminary discussions. This means that, taking into account the cases recorded in the years 2018-2023 (on average around 72 per year) plus the cases in which the request for legal assistance is not submitted according to the FOJ's estimate (but where the US authorities were/are willing to take legal action), on average around 95% are successful and the US authorities obtain the data they want in this way. These figures are based on all cases in all sectors. We do not expect this figure to deteriorate over the period under consideration, i.e. the US authorities will not be satisfied with corresponding data deliveries in less than 5% of cases. To be conservative, we use a somwhat lower value.</t>
  </si>
  <si>
    <r>
      <t>Version 5.2 (November 10, 2024)</t>
    </r>
    <r>
      <rPr>
        <sz val="9"/>
        <color theme="1"/>
        <rFont val="Arial"/>
        <family val="2"/>
        <scheme val="minor"/>
      </rPr>
      <t xml:space="preserve"> </t>
    </r>
    <r>
      <rPr>
        <sz val="9"/>
        <color rgb="FF0070C0"/>
        <rFont val="Arial"/>
        <family val="2"/>
        <scheme val="minor"/>
      </rPr>
      <t>(blue text = a sample case for Switzerland)</t>
    </r>
  </si>
  <si>
    <r>
      <t xml:space="preserve">Version 5.2 (10. November 2024) </t>
    </r>
    <r>
      <rPr>
        <sz val="9"/>
        <color rgb="FF0070C0"/>
        <rFont val="Arial"/>
        <family val="2"/>
        <scheme val="minor"/>
      </rPr>
      <t>(blauer Text = ein Beispiel für die Schweiz)</t>
    </r>
  </si>
  <si>
    <t>November 10, 2024</t>
  </si>
  <si>
    <t>https://www.rosenthal.ch/downloads/Rosenthal_Cloud_Lawful_Access_Risk_Assessment_Version_5.1.xlsx</t>
  </si>
  <si>
    <t>No change to the method, but updated the statistics of the Federal Office of Justice in F20.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</si>
</sst>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_ ;\-#,##0\ "/>
    <numFmt numFmtId="165" formatCode="0.0"/>
  </numFmts>
  <fonts count="34" x14ac:knownFonts="1">
    <font>
      <sz val="11"/>
      <color theme="1"/>
      <name val="Arial"/>
      <family val="2"/>
      <scheme val="minor"/>
    </font>
    <font>
      <sz val="11"/>
      <color theme="1"/>
      <name val="Arial"/>
      <family val="2"/>
      <scheme val="minor"/>
    </font>
    <font>
      <b/>
      <sz val="11"/>
      <color theme="1"/>
      <name val="Arial"/>
      <family val="2"/>
      <scheme val="minor"/>
    </font>
    <font>
      <b/>
      <sz val="16"/>
      <color theme="1"/>
      <name val="Arial"/>
      <family val="2"/>
      <scheme val="minor"/>
    </font>
    <font>
      <sz val="11"/>
      <color rgb="FF0070C0"/>
      <name val="Arial"/>
      <family val="2"/>
      <scheme val="minor"/>
    </font>
    <font>
      <sz val="11"/>
      <name val="Arial"/>
      <family val="2"/>
      <scheme val="minor"/>
    </font>
    <font>
      <b/>
      <sz val="11"/>
      <name val="Arial"/>
      <family val="2"/>
      <scheme val="minor"/>
    </font>
    <font>
      <sz val="11"/>
      <color theme="0" tint="-0.34998626667073579"/>
      <name val="Arial"/>
      <family val="2"/>
      <scheme val="minor"/>
    </font>
    <font>
      <sz val="10"/>
      <color theme="1"/>
      <name val="Arial"/>
      <family val="2"/>
      <scheme val="minor"/>
    </font>
    <font>
      <i/>
      <sz val="11"/>
      <color theme="1"/>
      <name val="Arial"/>
      <family val="2"/>
      <scheme val="minor"/>
    </font>
    <font>
      <sz val="11"/>
      <color theme="0"/>
      <name val="Arial"/>
      <family val="2"/>
      <scheme val="minor"/>
    </font>
    <font>
      <vertAlign val="superscript"/>
      <sz val="11"/>
      <color theme="1"/>
      <name val="Arial"/>
      <family val="2"/>
      <scheme val="minor"/>
    </font>
    <font>
      <b/>
      <sz val="12"/>
      <color theme="1"/>
      <name val="Arial"/>
      <family val="2"/>
      <scheme val="minor"/>
    </font>
    <font>
      <b/>
      <vertAlign val="superscript"/>
      <sz val="12"/>
      <color theme="1"/>
      <name val="Arial"/>
      <family val="2"/>
      <scheme val="minor"/>
    </font>
    <font>
      <b/>
      <vertAlign val="superscript"/>
      <sz val="11"/>
      <color theme="1"/>
      <name val="Arial"/>
      <family val="2"/>
      <scheme val="minor"/>
    </font>
    <font>
      <b/>
      <sz val="11"/>
      <color rgb="FF0070C0"/>
      <name val="Arial"/>
      <family val="2"/>
      <scheme val="minor"/>
    </font>
    <font>
      <sz val="8"/>
      <color theme="0" tint="-0.499984740745262"/>
      <name val="Arial"/>
      <family val="2"/>
      <scheme val="minor"/>
    </font>
    <font>
      <sz val="11"/>
      <color theme="0" tint="-0.499984740745262"/>
      <name val="Arial"/>
      <family val="2"/>
      <scheme val="minor"/>
    </font>
    <font>
      <i/>
      <sz val="9"/>
      <color theme="1"/>
      <name val="Arial"/>
      <family val="2"/>
      <scheme val="minor"/>
    </font>
    <font>
      <b/>
      <i/>
      <sz val="12"/>
      <color theme="1"/>
      <name val="Arial"/>
      <family val="2"/>
      <scheme val="minor"/>
    </font>
    <font>
      <sz val="12"/>
      <color theme="1"/>
      <name val="Arial"/>
      <family val="2"/>
      <scheme val="minor"/>
    </font>
    <font>
      <i/>
      <sz val="9"/>
      <color rgb="FF0070C0"/>
      <name val="Arial"/>
      <family val="2"/>
      <scheme val="minor"/>
    </font>
    <font>
      <i/>
      <sz val="12"/>
      <color theme="1"/>
      <name val="Arial"/>
      <family val="2"/>
      <scheme val="minor"/>
    </font>
    <font>
      <sz val="7"/>
      <color theme="1"/>
      <name val="Arial"/>
      <family val="2"/>
      <scheme val="minor"/>
    </font>
    <font>
      <sz val="9"/>
      <color theme="0" tint="-0.499984740745262"/>
      <name val="Arial"/>
      <family val="2"/>
      <scheme val="minor"/>
    </font>
    <font>
      <i/>
      <sz val="8"/>
      <color theme="1"/>
      <name val="Arial"/>
      <family val="2"/>
      <scheme val="minor"/>
    </font>
    <font>
      <b/>
      <sz val="9"/>
      <color theme="0" tint="-0.499984740745262"/>
      <name val="Arial"/>
      <family val="2"/>
      <scheme val="minor"/>
    </font>
    <font>
      <b/>
      <sz val="14"/>
      <color theme="1"/>
      <name val="Arial"/>
      <family val="2"/>
      <scheme val="minor"/>
    </font>
    <font>
      <u/>
      <sz val="11"/>
      <color theme="10"/>
      <name val="Arial"/>
      <family val="2"/>
      <scheme val="minor"/>
    </font>
    <font>
      <sz val="9"/>
      <color theme="1"/>
      <name val="Arial"/>
      <family val="2"/>
      <scheme val="minor"/>
    </font>
    <font>
      <sz val="8"/>
      <color theme="1"/>
      <name val="Arial"/>
      <family val="2"/>
      <scheme val="minor"/>
    </font>
    <font>
      <sz val="9"/>
      <color rgb="FF0070C0"/>
      <name val="Arial"/>
      <family val="2"/>
      <scheme val="minor"/>
    </font>
    <font>
      <sz val="11"/>
      <color theme="0" tint="-0.499984740745262"/>
      <name val="Trebuchet MS"/>
      <family val="2"/>
    </font>
    <font>
      <u/>
      <sz val="11"/>
      <color rgb="FF51A1AA"/>
      <name val="Arial"/>
      <family val="2"/>
      <scheme val="minor"/>
    </font>
  </fonts>
  <fills count="12">
    <fill>
      <patternFill patternType="none"/>
    </fill>
    <fill>
      <patternFill patternType="gray125"/>
    </fill>
    <fill>
      <patternFill patternType="solid">
        <fgColor theme="6"/>
      </patternFill>
    </fill>
    <fill>
      <patternFill patternType="solid">
        <fgColor theme="2"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FFCC"/>
        <bgColor indexed="64"/>
      </patternFill>
    </fill>
  </fills>
  <borders count="5">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BCBCBC"/>
      </left>
      <right style="thin">
        <color rgb="FFBCBCBC"/>
      </right>
      <top style="thin">
        <color rgb="FFBCBCBC"/>
      </top>
      <bottom style="thin">
        <color rgb="FFBCBCBC"/>
      </bottom>
      <diagonal/>
    </border>
  </borders>
  <cellStyleXfs count="5">
    <xf numFmtId="0" fontId="0" fillId="0" borderId="0"/>
    <xf numFmtId="9" fontId="1" fillId="0" borderId="0" applyFont="0" applyFill="0" applyBorder="0" applyAlignment="0" applyProtection="0"/>
    <xf numFmtId="0" fontId="10" fillId="2" borderId="0" applyNumberFormat="0" applyBorder="0" applyAlignment="0" applyProtection="0"/>
    <xf numFmtId="43" fontId="1" fillId="0" borderId="0" applyFont="0" applyFill="0" applyBorder="0" applyAlignment="0" applyProtection="0"/>
    <xf numFmtId="0" fontId="28" fillId="0" borderId="0" applyNumberFormat="0" applyFill="0" applyBorder="0" applyAlignment="0" applyProtection="0"/>
  </cellStyleXfs>
  <cellXfs count="113">
    <xf numFmtId="0" fontId="0" fillId="0" borderId="0" xfId="0"/>
    <xf numFmtId="49" fontId="2" fillId="0" borderId="0" xfId="0" applyNumberFormat="1" applyFont="1" applyAlignment="1">
      <alignment vertical="center"/>
    </xf>
    <xf numFmtId="9" fontId="0" fillId="0" borderId="0" xfId="0" applyNumberFormat="1" applyAlignment="1">
      <alignment horizontal="center" vertical="center"/>
    </xf>
    <xf numFmtId="0" fontId="3" fillId="0" borderId="0" xfId="0" applyFont="1"/>
    <xf numFmtId="49" fontId="0" fillId="0" borderId="0" xfId="0" applyNumberFormat="1" applyAlignment="1">
      <alignment horizontal="left" vertical="top" wrapText="1"/>
    </xf>
    <xf numFmtId="9" fontId="4" fillId="0" borderId="0" xfId="1" applyFont="1" applyAlignment="1">
      <alignment horizontal="center" vertical="center"/>
    </xf>
    <xf numFmtId="9" fontId="5" fillId="0" borderId="0" xfId="1" applyFont="1" applyAlignment="1">
      <alignment horizontal="center" vertical="center"/>
    </xf>
    <xf numFmtId="10" fontId="5" fillId="0" borderId="0" xfId="1" applyNumberFormat="1" applyFont="1" applyAlignment="1">
      <alignment horizontal="center" vertical="center"/>
    </xf>
    <xf numFmtId="10" fontId="6" fillId="0" borderId="0" xfId="1" applyNumberFormat="1" applyFont="1" applyAlignment="1">
      <alignment horizontal="center" vertical="center"/>
    </xf>
    <xf numFmtId="0" fontId="0" fillId="0" borderId="0" xfId="0" applyAlignment="1">
      <alignment horizontal="left" vertical="top"/>
    </xf>
    <xf numFmtId="49" fontId="8" fillId="0" borderId="0" xfId="0" applyNumberFormat="1" applyFont="1" applyAlignment="1">
      <alignment horizontal="left" vertical="top"/>
    </xf>
    <xf numFmtId="0" fontId="0" fillId="0" borderId="0" xfId="0" applyAlignment="1">
      <alignment horizontal="center"/>
    </xf>
    <xf numFmtId="0" fontId="2" fillId="0" borderId="0" xfId="0" applyFont="1" applyAlignment="1">
      <alignment horizontal="left" vertical="center" wrapText="1"/>
    </xf>
    <xf numFmtId="49" fontId="0" fillId="0" borderId="0" xfId="0" applyNumberFormat="1" applyAlignment="1">
      <alignment horizontal="left" vertical="top"/>
    </xf>
    <xf numFmtId="0" fontId="12" fillId="0" borderId="0" xfId="0" applyFont="1"/>
    <xf numFmtId="10" fontId="10" fillId="2" borderId="0" xfId="2" applyNumberFormat="1" applyAlignment="1">
      <alignment horizontal="center" vertical="center"/>
    </xf>
    <xf numFmtId="0" fontId="17" fillId="0" borderId="0" xfId="0" applyFont="1"/>
    <xf numFmtId="0" fontId="17" fillId="0" borderId="0" xfId="0" applyFont="1" applyAlignment="1">
      <alignment horizontal="left"/>
    </xf>
    <xf numFmtId="164" fontId="4" fillId="0" borderId="0" xfId="3" applyNumberFormat="1" applyFont="1" applyFill="1" applyAlignment="1">
      <alignment horizontal="center" vertical="center"/>
    </xf>
    <xf numFmtId="2" fontId="7" fillId="0" borderId="0" xfId="0" applyNumberFormat="1" applyFont="1" applyAlignment="1">
      <alignment horizontal="center" vertical="center"/>
    </xf>
    <xf numFmtId="165" fontId="0" fillId="0" borderId="0" xfId="1" applyNumberFormat="1" applyFont="1" applyFill="1" applyAlignment="1">
      <alignment vertical="center"/>
    </xf>
    <xf numFmtId="2" fontId="0" fillId="0" borderId="0" xfId="1" applyNumberFormat="1" applyFont="1" applyFill="1" applyAlignment="1">
      <alignment horizontal="center" vertical="center"/>
    </xf>
    <xf numFmtId="2" fontId="0" fillId="0" borderId="0" xfId="1" applyNumberFormat="1" applyFont="1" applyFill="1" applyAlignment="1">
      <alignment vertical="center"/>
    </xf>
    <xf numFmtId="9" fontId="4" fillId="3" borderId="0" xfId="1" applyFont="1" applyFill="1" applyAlignment="1">
      <alignment horizontal="center" vertical="center"/>
    </xf>
    <xf numFmtId="164" fontId="5" fillId="0" borderId="0" xfId="3" applyNumberFormat="1" applyFont="1" applyFill="1" applyAlignment="1">
      <alignment horizontal="center" vertical="center"/>
    </xf>
    <xf numFmtId="2" fontId="5" fillId="0" borderId="0" xfId="1" applyNumberFormat="1" applyFont="1" applyFill="1" applyAlignment="1">
      <alignment horizontal="center" vertical="center"/>
    </xf>
    <xf numFmtId="2" fontId="4" fillId="3" borderId="0" xfId="0" applyNumberFormat="1" applyFont="1" applyFill="1" applyAlignment="1">
      <alignment horizontal="center" vertical="center"/>
    </xf>
    <xf numFmtId="0" fontId="18" fillId="0" borderId="0" xfId="0" applyFont="1" applyAlignment="1">
      <alignment horizontal="left" vertical="center" wrapText="1"/>
    </xf>
    <xf numFmtId="49" fontId="2" fillId="0" borderId="0" xfId="0" applyNumberFormat="1" applyFont="1" applyAlignment="1">
      <alignment horizontal="center" vertical="center" wrapText="1"/>
    </xf>
    <xf numFmtId="9" fontId="0" fillId="0" borderId="0" xfId="1" applyFont="1" applyAlignment="1">
      <alignment horizontal="center" vertical="center"/>
    </xf>
    <xf numFmtId="49" fontId="0" fillId="0" borderId="0" xfId="0" applyNumberFormat="1" applyAlignment="1">
      <alignment vertical="top" wrapText="1"/>
    </xf>
    <xf numFmtId="0" fontId="0" fillId="0" borderId="0" xfId="0" applyAlignment="1">
      <alignment horizontal="left" vertical="center" wrapText="1"/>
    </xf>
    <xf numFmtId="0" fontId="12" fillId="0" borderId="0" xfId="0" applyFont="1" applyAlignment="1">
      <alignment horizontal="left" vertical="center" wrapText="1"/>
    </xf>
    <xf numFmtId="0" fontId="0" fillId="0" borderId="0" xfId="0" applyAlignment="1">
      <alignment horizontal="left" vertical="top" wrapText="1"/>
    </xf>
    <xf numFmtId="0" fontId="0" fillId="0" borderId="0" xfId="0" applyAlignment="1">
      <alignment horizontal="right"/>
    </xf>
    <xf numFmtId="0" fontId="21" fillId="0" borderId="0" xfId="0" applyFont="1" applyAlignment="1">
      <alignment vertical="top" wrapText="1"/>
    </xf>
    <xf numFmtId="0" fontId="2" fillId="0" borderId="0" xfId="0" applyFont="1" applyAlignment="1">
      <alignment horizontal="center" vertical="center" wrapText="1"/>
    </xf>
    <xf numFmtId="0" fontId="9" fillId="5" borderId="0" xfId="0" applyFont="1" applyFill="1" applyAlignment="1">
      <alignment horizontal="center" vertical="center"/>
    </xf>
    <xf numFmtId="0" fontId="9" fillId="6" borderId="0" xfId="0" applyFont="1" applyFill="1" applyAlignment="1">
      <alignment horizontal="center" vertical="center"/>
    </xf>
    <xf numFmtId="0" fontId="0" fillId="0" borderId="0" xfId="0" applyAlignment="1">
      <alignment horizontal="right" vertical="center"/>
    </xf>
    <xf numFmtId="49" fontId="15" fillId="0" borderId="0" xfId="0" applyNumberFormat="1" applyFont="1" applyAlignment="1">
      <alignment horizontal="center" vertical="top" wrapText="1"/>
    </xf>
    <xf numFmtId="49" fontId="15" fillId="3" borderId="0" xfId="0" applyNumberFormat="1" applyFont="1" applyFill="1" applyAlignment="1">
      <alignment horizontal="center" vertical="top" wrapText="1"/>
    </xf>
    <xf numFmtId="0" fontId="22" fillId="0" borderId="0" xfId="0" applyFont="1"/>
    <xf numFmtId="49" fontId="0" fillId="0" borderId="0" xfId="0" applyNumberFormat="1"/>
    <xf numFmtId="49" fontId="0" fillId="0" borderId="0" xfId="0" applyNumberFormat="1" applyAlignment="1">
      <alignment horizontal="center" vertical="top"/>
    </xf>
    <xf numFmtId="49" fontId="23" fillId="0" borderId="0" xfId="0" applyNumberFormat="1" applyFont="1" applyAlignment="1">
      <alignment horizontal="left" vertical="top"/>
    </xf>
    <xf numFmtId="0" fontId="4" fillId="0" borderId="0" xfId="0" applyFont="1"/>
    <xf numFmtId="0" fontId="2" fillId="0" borderId="0" xfId="0" applyFont="1" applyAlignment="1">
      <alignment vertical="top"/>
    </xf>
    <xf numFmtId="2" fontId="0" fillId="0" borderId="0" xfId="0" applyNumberFormat="1" applyAlignment="1">
      <alignment horizontal="center"/>
    </xf>
    <xf numFmtId="10" fontId="0" fillId="0" borderId="0" xfId="0" applyNumberFormat="1" applyAlignment="1">
      <alignment horizontal="center"/>
    </xf>
    <xf numFmtId="49" fontId="15" fillId="0" borderId="0" xfId="0" applyNumberFormat="1" applyFont="1" applyAlignment="1">
      <alignment horizontal="center" vertical="top"/>
    </xf>
    <xf numFmtId="0" fontId="18" fillId="0" borderId="0" xfId="0" applyFont="1" applyAlignment="1">
      <alignment horizontal="right" vertical="center"/>
    </xf>
    <xf numFmtId="0" fontId="25" fillId="0" borderId="0" xfId="0" applyFont="1" applyAlignment="1">
      <alignment horizontal="right" vertical="center"/>
    </xf>
    <xf numFmtId="0" fontId="0" fillId="0" borderId="0" xfId="0" applyAlignment="1">
      <alignment horizontal="right" vertical="top"/>
    </xf>
    <xf numFmtId="0" fontId="4" fillId="0" borderId="0" xfId="0" applyFont="1" applyAlignment="1">
      <alignment vertical="top"/>
    </xf>
    <xf numFmtId="0" fontId="0" fillId="0" borderId="0" xfId="0" applyAlignment="1">
      <alignment vertical="top"/>
    </xf>
    <xf numFmtId="0" fontId="4" fillId="0" borderId="0" xfId="0" applyFont="1" applyAlignment="1">
      <alignment horizontal="left" vertical="top"/>
    </xf>
    <xf numFmtId="0" fontId="3" fillId="0" borderId="0" xfId="0" applyFont="1" applyAlignment="1">
      <alignment vertical="top"/>
    </xf>
    <xf numFmtId="0" fontId="4" fillId="0" borderId="0" xfId="0" applyFont="1" applyAlignment="1">
      <alignment vertical="top" wrapText="1"/>
    </xf>
    <xf numFmtId="49" fontId="5" fillId="0" borderId="0" xfId="0" applyNumberFormat="1" applyFont="1" applyAlignment="1">
      <alignment horizontal="left" vertical="top"/>
    </xf>
    <xf numFmtId="49" fontId="23" fillId="0" borderId="0" xfId="0" applyNumberFormat="1" applyFont="1" applyAlignment="1">
      <alignment vertical="top"/>
    </xf>
    <xf numFmtId="0" fontId="10" fillId="7" borderId="0" xfId="0" applyFont="1" applyFill="1"/>
    <xf numFmtId="0" fontId="0" fillId="0" borderId="0" xfId="0" applyAlignment="1">
      <alignment horizontal="left"/>
    </xf>
    <xf numFmtId="0" fontId="27" fillId="0" borderId="0" xfId="0" applyFont="1"/>
    <xf numFmtId="0" fontId="28" fillId="0" borderId="0" xfId="4" applyAlignment="1">
      <alignment vertical="top"/>
    </xf>
    <xf numFmtId="0" fontId="0" fillId="0" borderId="0" xfId="0" applyAlignment="1">
      <alignment vertical="top" wrapText="1"/>
    </xf>
    <xf numFmtId="49" fontId="30" fillId="0" borderId="0" xfId="0" applyNumberFormat="1" applyFont="1" applyAlignment="1">
      <alignment horizontal="center" vertical="center" wrapText="1"/>
    </xf>
    <xf numFmtId="0" fontId="2" fillId="10" borderId="0" xfId="0" applyFont="1" applyFill="1" applyAlignment="1">
      <alignment horizontal="center" vertical="center"/>
    </xf>
    <xf numFmtId="0" fontId="29" fillId="10" borderId="0" xfId="0" applyFont="1" applyFill="1" applyAlignment="1">
      <alignment horizontal="center" vertical="center"/>
    </xf>
    <xf numFmtId="2" fontId="0" fillId="8" borderId="0" xfId="0" applyNumberFormat="1" applyFill="1" applyAlignment="1">
      <alignment horizontal="center" vertical="center"/>
    </xf>
    <xf numFmtId="2" fontId="0" fillId="9" borderId="0" xfId="0" applyNumberFormat="1" applyFill="1" applyAlignment="1">
      <alignment horizontal="center" vertical="center"/>
    </xf>
    <xf numFmtId="2" fontId="0" fillId="10" borderId="0" xfId="0" applyNumberFormat="1" applyFill="1" applyAlignment="1">
      <alignment horizontal="center" vertical="center"/>
    </xf>
    <xf numFmtId="0" fontId="8" fillId="0" borderId="0" xfId="0" applyFont="1" applyAlignment="1">
      <alignment horizontal="right"/>
    </xf>
    <xf numFmtId="9" fontId="0" fillId="8" borderId="0" xfId="1" applyFont="1" applyFill="1" applyAlignment="1">
      <alignment horizontal="center" vertical="center"/>
    </xf>
    <xf numFmtId="9" fontId="0" fillId="9" borderId="0" xfId="1" applyFont="1" applyFill="1" applyAlignment="1">
      <alignment horizontal="center" vertical="center"/>
    </xf>
    <xf numFmtId="9" fontId="0" fillId="10" borderId="0" xfId="1" applyFont="1" applyFill="1" applyAlignment="1">
      <alignment horizontal="center" vertical="center"/>
    </xf>
    <xf numFmtId="0" fontId="2" fillId="8" borderId="0" xfId="0" applyFont="1" applyFill="1" applyAlignment="1">
      <alignment horizontal="center" vertical="center"/>
    </xf>
    <xf numFmtId="0" fontId="2" fillId="9" borderId="0" xfId="0" applyFont="1" applyFill="1" applyAlignment="1">
      <alignment horizontal="center" vertical="center"/>
    </xf>
    <xf numFmtId="0" fontId="8" fillId="0" borderId="0" xfId="0" applyFont="1" applyAlignment="1">
      <alignment vertical="top"/>
    </xf>
    <xf numFmtId="0" fontId="0" fillId="11" borderId="0" xfId="0" applyFill="1" applyAlignment="1">
      <alignment horizontal="center" vertical="center"/>
    </xf>
    <xf numFmtId="0" fontId="33" fillId="0" borderId="4" xfId="4" applyFont="1" applyBorder="1" applyAlignment="1">
      <alignment vertical="top" wrapText="1"/>
    </xf>
    <xf numFmtId="49" fontId="4" fillId="0" borderId="0" xfId="0" applyNumberFormat="1" applyFont="1" applyAlignment="1">
      <alignment horizontal="left" vertical="top"/>
    </xf>
    <xf numFmtId="0" fontId="28" fillId="0" borderId="4" xfId="4" applyBorder="1" applyAlignment="1">
      <alignment vertical="top" wrapText="1"/>
    </xf>
    <xf numFmtId="49" fontId="24" fillId="0" borderId="0" xfId="0" applyNumberFormat="1" applyFont="1" applyAlignment="1">
      <alignment horizontal="left" vertical="top" wrapText="1"/>
    </xf>
    <xf numFmtId="0" fontId="24" fillId="0" borderId="0" xfId="0" applyFont="1" applyAlignment="1">
      <alignment horizontal="left" vertical="top" wrapText="1"/>
    </xf>
    <xf numFmtId="0" fontId="0" fillId="0" borderId="0" xfId="0" applyAlignment="1">
      <alignment horizontal="left" vertical="center" wrapText="1"/>
    </xf>
    <xf numFmtId="49" fontId="0" fillId="0" borderId="0" xfId="0" applyNumberFormat="1" applyAlignment="1">
      <alignment vertical="top" wrapText="1"/>
    </xf>
    <xf numFmtId="0" fontId="18" fillId="0" borderId="0" xfId="0" applyFont="1" applyAlignment="1">
      <alignment horizontal="left" vertical="center" wrapText="1"/>
    </xf>
    <xf numFmtId="0" fontId="20" fillId="0" borderId="0" xfId="0" applyFont="1" applyAlignment="1">
      <alignment horizontal="left" vertical="center"/>
    </xf>
    <xf numFmtId="0" fontId="20" fillId="4" borderId="0" xfId="0" applyFont="1" applyFill="1" applyAlignment="1">
      <alignment horizontal="center" vertical="center" wrapText="1"/>
    </xf>
    <xf numFmtId="49" fontId="0" fillId="0" borderId="0" xfId="0" applyNumberFormat="1" applyAlignment="1">
      <alignment horizontal="left" vertical="top" wrapText="1"/>
    </xf>
    <xf numFmtId="0" fontId="4" fillId="0" borderId="0" xfId="0" applyFont="1" applyAlignment="1">
      <alignment horizontal="left" vertical="top" wrapText="1"/>
    </xf>
    <xf numFmtId="0" fontId="12" fillId="0" borderId="0" xfId="0" applyFont="1" applyAlignment="1">
      <alignment horizontal="left" vertical="center" wrapText="1"/>
    </xf>
    <xf numFmtId="49" fontId="18" fillId="0" borderId="0" xfId="0" applyNumberFormat="1" applyFont="1" applyAlignment="1">
      <alignment horizontal="left" vertical="top" wrapText="1"/>
    </xf>
    <xf numFmtId="0" fontId="3" fillId="0" borderId="0" xfId="0" applyFont="1" applyAlignment="1">
      <alignment horizontal="left"/>
    </xf>
    <xf numFmtId="49" fontId="2" fillId="8" borderId="0" xfId="0" applyNumberFormat="1" applyFont="1" applyFill="1" applyAlignment="1">
      <alignment horizontal="center" vertical="center" wrapText="1"/>
    </xf>
    <xf numFmtId="49" fontId="2" fillId="9" borderId="0" xfId="0" applyNumberFormat="1" applyFont="1" applyFill="1" applyAlignment="1">
      <alignment horizontal="center" vertical="center" wrapText="1"/>
    </xf>
    <xf numFmtId="10" fontId="5" fillId="0" borderId="0" xfId="1" applyNumberFormat="1" applyFont="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0" fillId="0" borderId="0" xfId="0" applyAlignment="1">
      <alignment horizontal="right"/>
    </xf>
    <xf numFmtId="10" fontId="7" fillId="0" borderId="0" xfId="0" applyNumberFormat="1" applyFont="1" applyAlignment="1">
      <alignment horizontal="center" vertical="center"/>
    </xf>
    <xf numFmtId="9" fontId="7" fillId="0" borderId="0" xfId="0" applyNumberFormat="1" applyFont="1" applyAlignment="1">
      <alignment horizontal="center" vertical="center"/>
    </xf>
    <xf numFmtId="9" fontId="0" fillId="0" borderId="0" xfId="1" applyFont="1" applyAlignment="1">
      <alignment horizontal="center" vertical="center"/>
    </xf>
    <xf numFmtId="49" fontId="6" fillId="0" borderId="0" xfId="0" applyNumberFormat="1" applyFont="1" applyAlignment="1">
      <alignment horizontal="center" vertical="center" wrapText="1"/>
    </xf>
    <xf numFmtId="0" fontId="0" fillId="0" borderId="0" xfId="0" applyAlignment="1">
      <alignment horizontal="left" vertical="center"/>
    </xf>
    <xf numFmtId="49" fontId="2" fillId="0" borderId="0" xfId="0" applyNumberFormat="1" applyFont="1" applyAlignment="1">
      <alignment horizontal="center" vertical="center" wrapText="1"/>
    </xf>
    <xf numFmtId="0" fontId="18" fillId="0" borderId="0" xfId="0" applyFont="1" applyAlignment="1">
      <alignment horizontal="left" vertical="top" wrapText="1"/>
    </xf>
    <xf numFmtId="49" fontId="14" fillId="0" borderId="0" xfId="0" applyNumberFormat="1" applyFont="1" applyAlignment="1">
      <alignment horizontal="center" vertical="center" wrapText="1"/>
    </xf>
    <xf numFmtId="0" fontId="9" fillId="4" borderId="0" xfId="0" applyFont="1" applyFill="1" applyAlignment="1">
      <alignment horizontal="center"/>
    </xf>
    <xf numFmtId="0" fontId="3" fillId="0" borderId="0" xfId="0" applyFont="1" applyAlignment="1">
      <alignment horizontal="left" vertical="center"/>
    </xf>
    <xf numFmtId="0" fontId="0" fillId="0" borderId="0" xfId="0" applyFill="1" applyBorder="1" applyAlignment="1">
      <alignment vertical="top" wrapText="1"/>
    </xf>
  </cellXfs>
  <cellStyles count="5">
    <cellStyle name="Akzent3" xfId="2" builtinId="37"/>
    <cellStyle name="Komma" xfId="3" builtinId="3"/>
    <cellStyle name="Link" xfId="4" builtinId="8"/>
    <cellStyle name="Prozent" xfId="1" builtinId="5"/>
    <cellStyle name="Standard" xfId="0" builtinId="0"/>
  </cellStyles>
  <dxfs count="4">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emf"/><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4.png"/><Relationship Id="rId7" Type="http://schemas.openxmlformats.org/officeDocument/2006/relationships/image" Target="../media/image12.png"/><Relationship Id="rId2" Type="http://schemas.openxmlformats.org/officeDocument/2006/relationships/image" Target="../media/image3.png"/><Relationship Id="rId1" Type="http://schemas.openxmlformats.org/officeDocument/2006/relationships/image" Target="../media/image1.png"/><Relationship Id="rId6" Type="http://schemas.openxmlformats.org/officeDocument/2006/relationships/image" Target="../media/image7.emf"/><Relationship Id="rId11" Type="http://schemas.openxmlformats.org/officeDocument/2006/relationships/image" Target="../media/image11.png"/><Relationship Id="rId5" Type="http://schemas.openxmlformats.org/officeDocument/2006/relationships/image" Target="../media/image6.png"/><Relationship Id="rId10" Type="http://schemas.openxmlformats.org/officeDocument/2006/relationships/image" Target="../media/image10.png"/><Relationship Id="rId4" Type="http://schemas.openxmlformats.org/officeDocument/2006/relationships/image" Target="../media/image5.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1049488</xdr:colOff>
      <xdr:row>1</xdr:row>
      <xdr:rowOff>239357</xdr:rowOff>
    </xdr:from>
    <xdr:to>
      <xdr:col>5</xdr:col>
      <xdr:colOff>2638932</xdr:colOff>
      <xdr:row>4</xdr:row>
      <xdr:rowOff>188970</xdr:rowOff>
    </xdr:to>
    <xdr:sp macro="" textlink="">
      <xdr:nvSpPr>
        <xdr:cNvPr id="3" name="Textfeld 2">
          <a:extLst>
            <a:ext uri="{FF2B5EF4-FFF2-40B4-BE49-F238E27FC236}">
              <a16:creationId xmlns:a16="http://schemas.microsoft.com/office/drawing/2014/main" id="{7AA771D8-31EA-426B-90EC-A2F3D6987BD3}"/>
            </a:ext>
          </a:extLst>
        </xdr:cNvPr>
        <xdr:cNvSpPr txBox="1"/>
      </xdr:nvSpPr>
      <xdr:spPr>
        <a:xfrm rot="467779">
          <a:off x="11099053" y="416053"/>
          <a:ext cx="1589444" cy="5349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CH" sz="1000">
              <a:solidFill>
                <a:srgbClr val="FF0000"/>
              </a:solidFill>
            </a:rPr>
            <a:t>Eine Version als</a:t>
          </a:r>
          <a:r>
            <a:rPr lang="de-CH" sz="1000" baseline="0">
              <a:solidFill>
                <a:srgbClr val="FF0000"/>
              </a:solidFill>
            </a:rPr>
            <a:t> </a:t>
          </a:r>
          <a:r>
            <a:rPr lang="de-CH" sz="1000">
              <a:solidFill>
                <a:srgbClr val="FF0000"/>
              </a:solidFill>
            </a:rPr>
            <a:t>DSGVO TIA gibt es hier:</a:t>
          </a:r>
          <a:r>
            <a:rPr lang="de-CH" sz="1000" baseline="0">
              <a:solidFill>
                <a:srgbClr val="FF0000"/>
              </a:solidFill>
            </a:rPr>
            <a:t> </a:t>
          </a:r>
          <a:r>
            <a:rPr lang="de-CH" sz="1000">
              <a:solidFill>
                <a:srgbClr val="FF0000"/>
              </a:solidFill>
            </a:rPr>
            <a:t>https://bit.ly/2Wz1b0e</a:t>
          </a:r>
        </a:p>
      </xdr:txBody>
    </xdr:sp>
    <xdr:clientData/>
  </xdr:twoCellAnchor>
  <xdr:twoCellAnchor>
    <xdr:from>
      <xdr:col>7</xdr:col>
      <xdr:colOff>508000</xdr:colOff>
      <xdr:row>54</xdr:row>
      <xdr:rowOff>0</xdr:rowOff>
    </xdr:from>
    <xdr:to>
      <xdr:col>19</xdr:col>
      <xdr:colOff>160130</xdr:colOff>
      <xdr:row>62</xdr:row>
      <xdr:rowOff>11044</xdr:rowOff>
    </xdr:to>
    <xdr:sp macro="" textlink="">
      <xdr:nvSpPr>
        <xdr:cNvPr id="4" name="Textfeld 3">
          <a:extLst>
            <a:ext uri="{FF2B5EF4-FFF2-40B4-BE49-F238E27FC236}">
              <a16:creationId xmlns:a16="http://schemas.microsoft.com/office/drawing/2014/main" id="{EBA8DE5F-7901-46B9-93FA-95A15497D732}"/>
            </a:ext>
          </a:extLst>
        </xdr:cNvPr>
        <xdr:cNvSpPr txBox="1"/>
      </xdr:nvSpPr>
      <xdr:spPr>
        <a:xfrm>
          <a:off x="16775043" y="32627957"/>
          <a:ext cx="5251174" cy="19160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a:t>Wie</a:t>
          </a:r>
          <a:r>
            <a:rPr lang="de-CH" sz="1000" baseline="0"/>
            <a:t> </a:t>
          </a:r>
          <a:r>
            <a:rPr lang="de-CH" sz="1000"/>
            <a:t>"Delphi"</a:t>
          </a:r>
          <a:r>
            <a:rPr lang="de-CH" sz="1000" baseline="0"/>
            <a:t> anzuwenden ist:</a:t>
          </a:r>
          <a:endParaRPr lang="de-CH" sz="1000"/>
        </a:p>
        <a:p>
          <a:endParaRPr lang="de-CH" sz="1000"/>
        </a:p>
        <a:p>
          <a:pPr indent="-108000"/>
          <a:r>
            <a:rPr lang="de-CH" sz="1000"/>
            <a:t>1. Die Anzahl Teilnehmer im betreffenden Feld eintragen.</a:t>
          </a:r>
        </a:p>
        <a:p>
          <a:pPr indent="-108000"/>
          <a:r>
            <a:rPr lang="de-CH" sz="1000"/>
            <a:t>2.</a:t>
          </a:r>
          <a:r>
            <a:rPr lang="de-CH" sz="1000" baseline="0"/>
            <a:t> In Spalte H die gelben Felder mit X versehen. Das blendet den Beispieltext aus.</a:t>
          </a:r>
        </a:p>
        <a:p>
          <a:pPr indent="-108000"/>
          <a:r>
            <a:rPr lang="de-CH" sz="1000"/>
            <a:t>3.</a:t>
          </a:r>
          <a:r>
            <a:rPr lang="de-CH" sz="1000" baseline="0"/>
            <a:t> Begonnen wird auf der ersten Zeile.</a:t>
          </a:r>
          <a:endParaRPr lang="de-CH" sz="1000"/>
        </a:p>
        <a:p>
          <a:pPr indent="-108000"/>
          <a:r>
            <a:rPr lang="de-CH" sz="1000"/>
            <a:t>4. Jeder Teilnehmer denkt sich eine für ihn oder sie passenden Wert aus</a:t>
          </a:r>
          <a:r>
            <a:rPr lang="de-CH" sz="1000" baseline="0"/>
            <a:t>.</a:t>
          </a:r>
        </a:p>
        <a:p>
          <a:pPr indent="-108000"/>
          <a:r>
            <a:rPr lang="de-CH" sz="1000" baseline="0"/>
            <a:t>5. Die Nummer jedes Teilnehmers wir in die Spalten I-M eingefügt; nicht diskutieren.</a:t>
          </a:r>
        </a:p>
        <a:p>
          <a:pPr indent="-108000"/>
          <a:r>
            <a:rPr lang="de-CH" sz="1000" baseline="0"/>
            <a:t>6. Wenn das getan ist, die Werte diskutieren; das X in Spalte H kann nun entfernt werden.</a:t>
          </a:r>
        </a:p>
        <a:p>
          <a:pPr indent="-108000"/>
          <a:r>
            <a:rPr lang="de-CH" sz="1000" baseline="0"/>
            <a:t>7. Jeder Teilnehmer denkt sich nochmals einen für ihn oder sie passenden Wert aus.</a:t>
          </a:r>
        </a:p>
        <a:p>
          <a:pPr indent="-108000"/>
          <a:r>
            <a:rPr lang="de-CH" sz="1000" baseline="0"/>
            <a:t>8. Die Werte werden in die Spalten N-R eingetragen. Der Mittelwert ist zu verwenden.</a:t>
          </a:r>
        </a:p>
        <a:p>
          <a:pPr indent="-108000"/>
          <a:r>
            <a:rPr lang="de-CH" sz="1000" baseline="0"/>
            <a:t>9. Weiter zur nächsten Zeile. Die Schritte 4-9 wiederholen.</a:t>
          </a:r>
        </a:p>
        <a:p>
          <a:pPr indent="-108000"/>
          <a:r>
            <a:rPr lang="de-CH" sz="1000" baseline="0"/>
            <a:t>10. Das Endergebnis erst am Ende anschauen und diskutieren.</a:t>
          </a:r>
        </a:p>
      </xdr:txBody>
    </xdr:sp>
    <xdr:clientData/>
  </xdr:twoCellAnchor>
  <xdr:twoCellAnchor editAs="oneCell">
    <xdr:from>
      <xdr:col>5</xdr:col>
      <xdr:colOff>4833471</xdr:colOff>
      <xdr:row>136</xdr:row>
      <xdr:rowOff>590177</xdr:rowOff>
    </xdr:from>
    <xdr:to>
      <xdr:col>5</xdr:col>
      <xdr:colOff>5643915</xdr:colOff>
      <xdr:row>136</xdr:row>
      <xdr:rowOff>879212</xdr:rowOff>
    </xdr:to>
    <xdr:pic>
      <xdr:nvPicPr>
        <xdr:cNvPr id="5" name="Grafik 4" descr="Creative Commons Lizenzvertrag">
          <a:extLst>
            <a:ext uri="{FF2B5EF4-FFF2-40B4-BE49-F238E27FC236}">
              <a16:creationId xmlns:a16="http://schemas.microsoft.com/office/drawing/2014/main" id="{89A89991-FE42-49A5-A7EE-8887BBC365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88883" y="50404059"/>
          <a:ext cx="810444" cy="289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154230</xdr:colOff>
      <xdr:row>1</xdr:row>
      <xdr:rowOff>175874</xdr:rowOff>
    </xdr:from>
    <xdr:to>
      <xdr:col>5</xdr:col>
      <xdr:colOff>688160</xdr:colOff>
      <xdr:row>4</xdr:row>
      <xdr:rowOff>129186</xdr:rowOff>
    </xdr:to>
    <xdr:sp macro="" textlink="">
      <xdr:nvSpPr>
        <xdr:cNvPr id="2" name="Textfeld 1">
          <a:extLst>
            <a:ext uri="{FF2B5EF4-FFF2-40B4-BE49-F238E27FC236}">
              <a16:creationId xmlns:a16="http://schemas.microsoft.com/office/drawing/2014/main" id="{39D7CB7D-0834-49F4-BB81-3D8F62B27870}"/>
            </a:ext>
          </a:extLst>
        </xdr:cNvPr>
        <xdr:cNvSpPr txBox="1"/>
      </xdr:nvSpPr>
      <xdr:spPr>
        <a:xfrm rot="467779">
          <a:off x="9149143" y="352570"/>
          <a:ext cx="1588582" cy="53861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CH" sz="1000">
              <a:solidFill>
                <a:srgbClr val="FF0000"/>
              </a:solidFill>
            </a:rPr>
            <a:t>FAQ zur Methode und zum Thema an sich: https://bit.ly/3A6oChB</a:t>
          </a:r>
        </a:p>
      </xdr:txBody>
    </xdr:sp>
    <xdr:clientData/>
  </xdr:twoCellAnchor>
  <xdr:twoCellAnchor editAs="oneCell">
    <xdr:from>
      <xdr:col>21</xdr:col>
      <xdr:colOff>381000</xdr:colOff>
      <xdr:row>37</xdr:row>
      <xdr:rowOff>304801</xdr:rowOff>
    </xdr:from>
    <xdr:to>
      <xdr:col>26</xdr:col>
      <xdr:colOff>736600</xdr:colOff>
      <xdr:row>38</xdr:row>
      <xdr:rowOff>141092</xdr:rowOff>
    </xdr:to>
    <xdr:pic>
      <xdr:nvPicPr>
        <xdr:cNvPr id="370" name="Grafik 369">
          <a:extLst>
            <a:ext uri="{FF2B5EF4-FFF2-40B4-BE49-F238E27FC236}">
              <a16:creationId xmlns:a16="http://schemas.microsoft.com/office/drawing/2014/main" id="{E53C5848-AA9B-4BEB-D4CA-EE49344127B3}"/>
            </a:ext>
          </a:extLst>
        </xdr:cNvPr>
        <xdr:cNvPicPr>
          <a:picLocks noChangeAspect="1"/>
        </xdr:cNvPicPr>
      </xdr:nvPicPr>
      <xdr:blipFill>
        <a:blip xmlns:r="http://schemas.openxmlformats.org/officeDocument/2006/relationships" r:embed="rId2"/>
        <a:stretch>
          <a:fillRect/>
        </a:stretch>
      </xdr:blipFill>
      <xdr:spPr>
        <a:xfrm>
          <a:off x="24587200" y="15240001"/>
          <a:ext cx="4546600" cy="2629498"/>
        </a:xfrm>
        <a:prstGeom prst="rect">
          <a:avLst/>
        </a:prstGeom>
        <a:effectLst>
          <a:outerShdw blurRad="139700" dist="76200" dir="2700000" algn="tl" rotWithShape="0">
            <a:prstClr val="black">
              <a:alpha val="40000"/>
            </a:prstClr>
          </a:outerShdw>
        </a:effectLst>
      </xdr:spPr>
    </xdr:pic>
    <xdr:clientData/>
  </xdr:twoCellAnchor>
  <xdr:twoCellAnchor editAs="oneCell">
    <xdr:from>
      <xdr:col>21</xdr:col>
      <xdr:colOff>0</xdr:colOff>
      <xdr:row>14</xdr:row>
      <xdr:rowOff>0</xdr:rowOff>
    </xdr:from>
    <xdr:to>
      <xdr:col>27</xdr:col>
      <xdr:colOff>354035</xdr:colOff>
      <xdr:row>16</xdr:row>
      <xdr:rowOff>652657</xdr:rowOff>
    </xdr:to>
    <xdr:pic>
      <xdr:nvPicPr>
        <xdr:cNvPr id="8" name="Grafik 7">
          <a:extLst>
            <a:ext uri="{FF2B5EF4-FFF2-40B4-BE49-F238E27FC236}">
              <a16:creationId xmlns:a16="http://schemas.microsoft.com/office/drawing/2014/main" id="{70D2D252-322A-4CD7-978F-A51A512F8D56}"/>
            </a:ext>
          </a:extLst>
        </xdr:cNvPr>
        <xdr:cNvPicPr>
          <a:picLocks noChangeAspect="1"/>
        </xdr:cNvPicPr>
      </xdr:nvPicPr>
      <xdr:blipFill>
        <a:blip xmlns:r="http://schemas.openxmlformats.org/officeDocument/2006/relationships" r:embed="rId3"/>
        <a:stretch>
          <a:fillRect/>
        </a:stretch>
      </xdr:blipFill>
      <xdr:spPr>
        <a:xfrm>
          <a:off x="24161750" y="3063875"/>
          <a:ext cx="5402285" cy="1176532"/>
        </a:xfrm>
        <a:prstGeom prst="rect">
          <a:avLst/>
        </a:prstGeom>
      </xdr:spPr>
    </xdr:pic>
    <xdr:clientData/>
  </xdr:twoCellAnchor>
  <xdr:twoCellAnchor editAs="oneCell">
    <xdr:from>
      <xdr:col>21</xdr:col>
      <xdr:colOff>0</xdr:colOff>
      <xdr:row>17</xdr:row>
      <xdr:rowOff>0</xdr:rowOff>
    </xdr:from>
    <xdr:to>
      <xdr:col>27</xdr:col>
      <xdr:colOff>692212</xdr:colOff>
      <xdr:row>17</xdr:row>
      <xdr:rowOff>1374203</xdr:rowOff>
    </xdr:to>
    <xdr:pic>
      <xdr:nvPicPr>
        <xdr:cNvPr id="9" name="Grafik 8">
          <a:extLst>
            <a:ext uri="{FF2B5EF4-FFF2-40B4-BE49-F238E27FC236}">
              <a16:creationId xmlns:a16="http://schemas.microsoft.com/office/drawing/2014/main" id="{1AA750BE-0462-4E5B-8B96-29C08D048A9B}"/>
            </a:ext>
          </a:extLst>
        </xdr:cNvPr>
        <xdr:cNvPicPr>
          <a:picLocks noChangeAspect="1"/>
        </xdr:cNvPicPr>
      </xdr:nvPicPr>
      <xdr:blipFill>
        <a:blip xmlns:r="http://schemas.openxmlformats.org/officeDocument/2006/relationships" r:embed="rId4"/>
        <a:stretch>
          <a:fillRect/>
        </a:stretch>
      </xdr:blipFill>
      <xdr:spPr>
        <a:xfrm>
          <a:off x="24161750" y="4810125"/>
          <a:ext cx="5740462" cy="1374203"/>
        </a:xfrm>
        <a:prstGeom prst="rect">
          <a:avLst/>
        </a:prstGeom>
      </xdr:spPr>
    </xdr:pic>
    <xdr:clientData/>
  </xdr:twoCellAnchor>
  <xdr:twoCellAnchor editAs="oneCell">
    <xdr:from>
      <xdr:col>21</xdr:col>
      <xdr:colOff>63500</xdr:colOff>
      <xdr:row>18</xdr:row>
      <xdr:rowOff>390072</xdr:rowOff>
    </xdr:from>
    <xdr:to>
      <xdr:col>27</xdr:col>
      <xdr:colOff>106612</xdr:colOff>
      <xdr:row>19</xdr:row>
      <xdr:rowOff>1613646</xdr:rowOff>
    </xdr:to>
    <xdr:pic>
      <xdr:nvPicPr>
        <xdr:cNvPr id="10" name="Grafik 9">
          <a:extLst>
            <a:ext uri="{FF2B5EF4-FFF2-40B4-BE49-F238E27FC236}">
              <a16:creationId xmlns:a16="http://schemas.microsoft.com/office/drawing/2014/main" id="{493FE590-EB21-469D-965A-33B98CDD4CA1}"/>
            </a:ext>
          </a:extLst>
        </xdr:cNvPr>
        <xdr:cNvPicPr>
          <a:picLocks noChangeAspect="1"/>
        </xdr:cNvPicPr>
      </xdr:nvPicPr>
      <xdr:blipFill>
        <a:blip xmlns:r="http://schemas.openxmlformats.org/officeDocument/2006/relationships" r:embed="rId5"/>
        <a:stretch>
          <a:fillRect/>
        </a:stretch>
      </xdr:blipFill>
      <xdr:spPr>
        <a:xfrm>
          <a:off x="24225250" y="6882947"/>
          <a:ext cx="5091362" cy="1890324"/>
        </a:xfrm>
        <a:prstGeom prst="rect">
          <a:avLst/>
        </a:prstGeom>
      </xdr:spPr>
    </xdr:pic>
    <xdr:clientData/>
  </xdr:twoCellAnchor>
  <xdr:twoCellAnchor editAs="oneCell">
    <xdr:from>
      <xdr:col>28</xdr:col>
      <xdr:colOff>73026</xdr:colOff>
      <xdr:row>14</xdr:row>
      <xdr:rowOff>0</xdr:rowOff>
    </xdr:from>
    <xdr:to>
      <xdr:col>34</xdr:col>
      <xdr:colOff>616373</xdr:colOff>
      <xdr:row>18</xdr:row>
      <xdr:rowOff>155027</xdr:rowOff>
    </xdr:to>
    <xdr:pic>
      <xdr:nvPicPr>
        <xdr:cNvPr id="11" name="Grafik 10">
          <a:extLst>
            <a:ext uri="{FF2B5EF4-FFF2-40B4-BE49-F238E27FC236}">
              <a16:creationId xmlns:a16="http://schemas.microsoft.com/office/drawing/2014/main" id="{9EDB1EB2-B1E1-45A9-B97E-6DE3AE0EBCDD}"/>
            </a:ext>
          </a:extLst>
        </xdr:cNvPr>
        <xdr:cNvPicPr>
          <a:picLocks noChangeAspect="1"/>
        </xdr:cNvPicPr>
      </xdr:nvPicPr>
      <xdr:blipFill>
        <a:blip xmlns:r="http://schemas.openxmlformats.org/officeDocument/2006/relationships" r:embed="rId6"/>
        <a:stretch>
          <a:fillRect/>
        </a:stretch>
      </xdr:blipFill>
      <xdr:spPr>
        <a:xfrm>
          <a:off x="30124401" y="3063875"/>
          <a:ext cx="5591597" cy="3584027"/>
        </a:xfrm>
        <a:prstGeom prst="rect">
          <a:avLst/>
        </a:prstGeom>
      </xdr:spPr>
    </xdr:pic>
    <xdr:clientData/>
  </xdr:twoCellAnchor>
  <xdr:twoCellAnchor editAs="oneCell">
    <xdr:from>
      <xdr:col>28</xdr:col>
      <xdr:colOff>142875</xdr:colOff>
      <xdr:row>19</xdr:row>
      <xdr:rowOff>447674</xdr:rowOff>
    </xdr:from>
    <xdr:to>
      <xdr:col>35</xdr:col>
      <xdr:colOff>153543</xdr:colOff>
      <xdr:row>20</xdr:row>
      <xdr:rowOff>1708609</xdr:rowOff>
    </xdr:to>
    <xdr:pic>
      <xdr:nvPicPr>
        <xdr:cNvPr id="12" name="Grafik 11">
          <a:extLst>
            <a:ext uri="{FF2B5EF4-FFF2-40B4-BE49-F238E27FC236}">
              <a16:creationId xmlns:a16="http://schemas.microsoft.com/office/drawing/2014/main" id="{6DE13D02-2314-4951-8660-A4527A8E426E}"/>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0194250" y="7607299"/>
          <a:ext cx="5900293" cy="33300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381000</xdr:colOff>
      <xdr:row>35</xdr:row>
      <xdr:rowOff>584200</xdr:rowOff>
    </xdr:from>
    <xdr:to>
      <xdr:col>25</xdr:col>
      <xdr:colOff>719609</xdr:colOff>
      <xdr:row>36</xdr:row>
      <xdr:rowOff>3615121</xdr:rowOff>
    </xdr:to>
    <xdr:pic>
      <xdr:nvPicPr>
        <xdr:cNvPr id="13" name="Grafik 12">
          <a:extLst>
            <a:ext uri="{FF2B5EF4-FFF2-40B4-BE49-F238E27FC236}">
              <a16:creationId xmlns:a16="http://schemas.microsoft.com/office/drawing/2014/main" id="{BFD450FD-20EC-4BE4-9693-6D6122CEABB3}"/>
            </a:ext>
          </a:extLst>
        </xdr:cNvPr>
        <xdr:cNvPicPr>
          <a:picLocks noChangeAspect="1"/>
        </xdr:cNvPicPr>
      </xdr:nvPicPr>
      <xdr:blipFill>
        <a:blip xmlns:r="http://schemas.openxmlformats.org/officeDocument/2006/relationships" r:embed="rId8"/>
        <a:stretch>
          <a:fillRect/>
        </a:stretch>
      </xdr:blipFill>
      <xdr:spPr>
        <a:xfrm>
          <a:off x="24587200" y="19253200"/>
          <a:ext cx="3691409" cy="3704021"/>
        </a:xfrm>
        <a:prstGeom prst="rect">
          <a:avLst/>
        </a:prstGeom>
        <a:effectLst>
          <a:outerShdw blurRad="139700" dist="76200" dir="2700000" algn="tl" rotWithShape="0">
            <a:prstClr val="black">
              <a:alpha val="40000"/>
            </a:prstClr>
          </a:outerShdw>
        </a:effectLst>
      </xdr:spPr>
    </xdr:pic>
    <xdr:clientData/>
  </xdr:twoCellAnchor>
  <xdr:twoCellAnchor>
    <xdr:from>
      <xdr:col>26</xdr:col>
      <xdr:colOff>205397</xdr:colOff>
      <xdr:row>36</xdr:row>
      <xdr:rowOff>2278186</xdr:rowOff>
    </xdr:from>
    <xdr:to>
      <xdr:col>29</xdr:col>
      <xdr:colOff>318086</xdr:colOff>
      <xdr:row>36</xdr:row>
      <xdr:rowOff>3340015</xdr:rowOff>
    </xdr:to>
    <xdr:sp macro="" textlink="">
      <xdr:nvSpPr>
        <xdr:cNvPr id="14" name="Textfeld 9">
          <a:extLst>
            <a:ext uri="{FF2B5EF4-FFF2-40B4-BE49-F238E27FC236}">
              <a16:creationId xmlns:a16="http://schemas.microsoft.com/office/drawing/2014/main" id="{A6B7706F-3695-4113-950D-2B68CF61029C}"/>
            </a:ext>
          </a:extLst>
        </xdr:cNvPr>
        <xdr:cNvSpPr txBox="1"/>
      </xdr:nvSpPr>
      <xdr:spPr>
        <a:xfrm>
          <a:off x="28602597" y="21683786"/>
          <a:ext cx="2627289" cy="1061829"/>
        </a:xfrm>
        <a:prstGeom prst="rect">
          <a:avLst/>
        </a:prstGeom>
        <a:noFill/>
        <a:ln>
          <a:noFill/>
        </a:ln>
      </xdr:spPr>
      <xdr:txBody>
        <a:bodyPr wrap="square">
          <a:spAutoFit/>
        </a:bodyPr>
        <a:lstStyle>
          <a:defPPr>
            <a:defRPr lang="de-DE"/>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de-CH" sz="1050"/>
            <a:t>Quelle: Justin Hemmings, Sreenidhi Srinivasan, Peter Swire, Defining the Scope of "Possession, Custody, or Control" for Privacy Issues and the CLOUD Act, in: Journal of National Security Law &amp; Policy, Vol. 10 No. 3 vom 23. Januar 2020 (https://bit.ly/3i2xfC9)</a:t>
          </a:r>
        </a:p>
      </xdr:txBody>
    </xdr:sp>
    <xdr:clientData/>
  </xdr:twoCellAnchor>
  <xdr:twoCellAnchor editAs="oneCell">
    <xdr:from>
      <xdr:col>32</xdr:col>
      <xdr:colOff>406400</xdr:colOff>
      <xdr:row>49</xdr:row>
      <xdr:rowOff>152400</xdr:rowOff>
    </xdr:from>
    <xdr:to>
      <xdr:col>41</xdr:col>
      <xdr:colOff>142353</xdr:colOff>
      <xdr:row>50</xdr:row>
      <xdr:rowOff>639377</xdr:rowOff>
    </xdr:to>
    <xdr:pic>
      <xdr:nvPicPr>
        <xdr:cNvPr id="20" name="Grafik 19">
          <a:extLst>
            <a:ext uri="{FF2B5EF4-FFF2-40B4-BE49-F238E27FC236}">
              <a16:creationId xmlns:a16="http://schemas.microsoft.com/office/drawing/2014/main" id="{6BF1C318-CEFD-4AA0-A0B6-596352E24C4D}"/>
            </a:ext>
          </a:extLst>
        </xdr:cNvPr>
        <xdr:cNvPicPr>
          <a:picLocks noChangeAspect="1"/>
        </xdr:cNvPicPr>
      </xdr:nvPicPr>
      <xdr:blipFill>
        <a:blip xmlns:r="http://schemas.openxmlformats.org/officeDocument/2006/relationships" r:embed="rId9"/>
        <a:stretch>
          <a:fillRect/>
        </a:stretch>
      </xdr:blipFill>
      <xdr:spPr>
        <a:xfrm>
          <a:off x="33832800" y="33426400"/>
          <a:ext cx="7279753" cy="3839777"/>
        </a:xfrm>
        <a:prstGeom prst="rect">
          <a:avLst/>
        </a:prstGeom>
      </xdr:spPr>
    </xdr:pic>
    <xdr:clientData/>
  </xdr:twoCellAnchor>
  <xdr:twoCellAnchor editAs="oneCell">
    <xdr:from>
      <xdr:col>21</xdr:col>
      <xdr:colOff>482600</xdr:colOff>
      <xdr:row>49</xdr:row>
      <xdr:rowOff>228600</xdr:rowOff>
    </xdr:from>
    <xdr:to>
      <xdr:col>31</xdr:col>
      <xdr:colOff>457200</xdr:colOff>
      <xdr:row>50</xdr:row>
      <xdr:rowOff>1788040</xdr:rowOff>
    </xdr:to>
    <xdr:pic>
      <xdr:nvPicPr>
        <xdr:cNvPr id="21" name="Grafik 20">
          <a:extLst>
            <a:ext uri="{FF2B5EF4-FFF2-40B4-BE49-F238E27FC236}">
              <a16:creationId xmlns:a16="http://schemas.microsoft.com/office/drawing/2014/main" id="{AC2093EE-84F5-4AF3-BBFD-1FBF791E306C}"/>
            </a:ext>
          </a:extLst>
        </xdr:cNvPr>
        <xdr:cNvPicPr>
          <a:picLocks noChangeAspect="1"/>
        </xdr:cNvPicPr>
      </xdr:nvPicPr>
      <xdr:blipFill>
        <a:blip xmlns:r="http://schemas.openxmlformats.org/officeDocument/2006/relationships" r:embed="rId10"/>
        <a:stretch>
          <a:fillRect/>
        </a:stretch>
      </xdr:blipFill>
      <xdr:spPr>
        <a:xfrm>
          <a:off x="24688800" y="33502600"/>
          <a:ext cx="8356600" cy="4912240"/>
        </a:xfrm>
        <a:prstGeom prst="rect">
          <a:avLst/>
        </a:prstGeom>
      </xdr:spPr>
    </xdr:pic>
    <xdr:clientData/>
  </xdr:twoCellAnchor>
  <xdr:twoCellAnchor editAs="oneCell">
    <xdr:from>
      <xdr:col>21</xdr:col>
      <xdr:colOff>228600</xdr:colOff>
      <xdr:row>50</xdr:row>
      <xdr:rowOff>2667000</xdr:rowOff>
    </xdr:from>
    <xdr:to>
      <xdr:col>26</xdr:col>
      <xdr:colOff>457200</xdr:colOff>
      <xdr:row>51</xdr:row>
      <xdr:rowOff>546229</xdr:rowOff>
    </xdr:to>
    <xdr:pic>
      <xdr:nvPicPr>
        <xdr:cNvPr id="22" name="Grafik 21">
          <a:extLst>
            <a:ext uri="{FF2B5EF4-FFF2-40B4-BE49-F238E27FC236}">
              <a16:creationId xmlns:a16="http://schemas.microsoft.com/office/drawing/2014/main" id="{3B727A9B-51DA-475C-9570-D4456C0557FE}"/>
            </a:ext>
          </a:extLst>
        </xdr:cNvPr>
        <xdr:cNvPicPr>
          <a:picLocks noChangeAspect="1"/>
        </xdr:cNvPicPr>
      </xdr:nvPicPr>
      <xdr:blipFill>
        <a:blip xmlns:r="http://schemas.openxmlformats.org/officeDocument/2006/relationships" r:embed="rId11"/>
        <a:stretch>
          <a:fillRect/>
        </a:stretch>
      </xdr:blipFill>
      <xdr:spPr>
        <a:xfrm>
          <a:off x="24434800" y="39293800"/>
          <a:ext cx="4419600" cy="3086229"/>
        </a:xfrm>
        <a:prstGeom prst="rect">
          <a:avLst/>
        </a:prstGeom>
      </xdr:spPr>
    </xdr:pic>
    <xdr:clientData/>
  </xdr:twoCellAnchor>
  <xdr:oneCellAnchor>
    <xdr:from>
      <xdr:col>26</xdr:col>
      <xdr:colOff>678263</xdr:colOff>
      <xdr:row>36</xdr:row>
      <xdr:rowOff>74524</xdr:rowOff>
    </xdr:from>
    <xdr:ext cx="4813998" cy="2146161"/>
    <xdr:sp macro="" textlink="">
      <xdr:nvSpPr>
        <xdr:cNvPr id="6" name="Textfeld 5">
          <a:extLst>
            <a:ext uri="{FF2B5EF4-FFF2-40B4-BE49-F238E27FC236}">
              <a16:creationId xmlns:a16="http://schemas.microsoft.com/office/drawing/2014/main" id="{DA0A44FF-BE6A-0F94-CC05-E9477F875F0F}"/>
            </a:ext>
          </a:extLst>
        </xdr:cNvPr>
        <xdr:cNvSpPr txBox="1"/>
      </xdr:nvSpPr>
      <xdr:spPr>
        <a:xfrm>
          <a:off x="28981120" y="18797953"/>
          <a:ext cx="4813998" cy="21461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Technical ability exists where the third-party grants the subpoenaed party access to the data, there is an underlying agreement  that restricts use but not access, there is a mechanism for accessing the data, and there  is a historical pattern of regularly accessing the data during normal daily operations (SEC v. Strauss, 2009 WL 3459204, at *8 (S.D.N.Y. Oct. 28, 2009). </a:t>
          </a:r>
        </a:p>
        <a:p>
          <a:endParaRPr lang="en-US" sz="1100"/>
        </a:p>
        <a:p>
          <a:r>
            <a:rPr lang="en-US" sz="1100"/>
            <a:t>Technical  ability  does  not  exist  where  the  entities  do  not  make  their  information  routinely  accessible to one another, only provide as much access as necessary to assist with a  specific task, do not have software designed to permit access, and have never provided  documents to each other before (Nortel Networks, 2004 WL 2149111, at *3).</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500531</xdr:colOff>
      <xdr:row>53</xdr:row>
      <xdr:rowOff>508000</xdr:rowOff>
    </xdr:from>
    <xdr:to>
      <xdr:col>18</xdr:col>
      <xdr:colOff>478118</xdr:colOff>
      <xdr:row>62</xdr:row>
      <xdr:rowOff>127000</xdr:rowOff>
    </xdr:to>
    <xdr:sp macro="" textlink="">
      <xdr:nvSpPr>
        <xdr:cNvPr id="3" name="Textfeld 2">
          <a:extLst>
            <a:ext uri="{FF2B5EF4-FFF2-40B4-BE49-F238E27FC236}">
              <a16:creationId xmlns:a16="http://schemas.microsoft.com/office/drawing/2014/main" id="{BE3BABB4-1E7F-4AE7-B608-9652FDEE56DF}"/>
            </a:ext>
          </a:extLst>
        </xdr:cNvPr>
        <xdr:cNvSpPr txBox="1"/>
      </xdr:nvSpPr>
      <xdr:spPr>
        <a:xfrm>
          <a:off x="16241060" y="31100059"/>
          <a:ext cx="4743823" cy="1890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a:t>How to use "Delphi":</a:t>
          </a:r>
        </a:p>
        <a:p>
          <a:endParaRPr lang="de-CH" sz="1000"/>
        </a:p>
        <a:p>
          <a:pPr indent="-108000"/>
          <a:r>
            <a:rPr lang="de-CH" sz="1000"/>
            <a:t>1. Enter</a:t>
          </a:r>
          <a:r>
            <a:rPr lang="de-CH" sz="1000" baseline="0"/>
            <a:t> the number of participants in the relevant field.</a:t>
          </a:r>
          <a:endParaRPr lang="de-CH" sz="1000"/>
        </a:p>
        <a:p>
          <a:pPr indent="-108000"/>
          <a:r>
            <a:rPr lang="de-CH" sz="1000"/>
            <a:t>2.</a:t>
          </a:r>
          <a:r>
            <a:rPr lang="de-CH" sz="1000" baseline="0"/>
            <a:t> </a:t>
          </a:r>
          <a:r>
            <a:rPr lang="de-CH" sz="1000"/>
            <a:t>Mark the yellow fields in column H with an "x". This will hide the sample text.</a:t>
          </a:r>
        </a:p>
        <a:p>
          <a:pPr indent="-108000"/>
          <a:r>
            <a:rPr lang="de-CH" sz="1000"/>
            <a:t>3. Start with the first</a:t>
          </a:r>
          <a:r>
            <a:rPr lang="de-CH" sz="1000" baseline="0"/>
            <a:t> </a:t>
          </a:r>
          <a:r>
            <a:rPr lang="de-CH" sz="1000"/>
            <a:t>line. </a:t>
          </a:r>
        </a:p>
        <a:p>
          <a:pPr indent="-108000"/>
          <a:r>
            <a:rPr lang="de-CH" sz="1000"/>
            <a:t>4. Have</a:t>
          </a:r>
          <a:r>
            <a:rPr lang="de-CH" sz="1000" baseline="0"/>
            <a:t> each participant think of an appropriate value for the line.</a:t>
          </a:r>
        </a:p>
        <a:p>
          <a:pPr indent="-108000"/>
          <a:r>
            <a:rPr lang="de-CH" sz="1000" baseline="0"/>
            <a:t>5. Put the value of each participant into the columns I-M; don't discuss yet.</a:t>
          </a:r>
        </a:p>
        <a:p>
          <a:pPr indent="-108000"/>
          <a:r>
            <a:rPr lang="de-CH" sz="1000" baseline="0"/>
            <a:t>6. Once completed, discuss the values; you may remove the X in column H.</a:t>
          </a:r>
        </a:p>
        <a:p>
          <a:pPr indent="-108000"/>
          <a:r>
            <a:rPr lang="de-CH" sz="1000" baseline="0"/>
            <a:t>7. Have each participant again think of an appropriate value.</a:t>
          </a:r>
        </a:p>
        <a:p>
          <a:pPr indent="-108000"/>
          <a:r>
            <a:rPr lang="de-CH" sz="1000" baseline="0"/>
            <a:t>8. Enter them into the columns N-R. The average in column S is the value to use.</a:t>
          </a:r>
        </a:p>
        <a:p>
          <a:pPr indent="-108000"/>
          <a:r>
            <a:rPr lang="de-CH" sz="1000" baseline="0"/>
            <a:t>9. Proceed with the next line and redo steps 4-9.</a:t>
          </a:r>
        </a:p>
        <a:p>
          <a:pPr indent="-108000"/>
          <a:r>
            <a:rPr lang="de-CH" sz="1000" baseline="0"/>
            <a:t>10. Look at and discuss the end result only once you are finished.</a:t>
          </a:r>
        </a:p>
      </xdr:txBody>
    </xdr:sp>
    <xdr:clientData/>
  </xdr:twoCellAnchor>
  <xdr:twoCellAnchor editAs="oneCell">
    <xdr:from>
      <xdr:col>5</xdr:col>
      <xdr:colOff>4355353</xdr:colOff>
      <xdr:row>136</xdr:row>
      <xdr:rowOff>455706</xdr:rowOff>
    </xdr:from>
    <xdr:to>
      <xdr:col>5</xdr:col>
      <xdr:colOff>5165797</xdr:colOff>
      <xdr:row>137</xdr:row>
      <xdr:rowOff>27563</xdr:rowOff>
    </xdr:to>
    <xdr:pic>
      <xdr:nvPicPr>
        <xdr:cNvPr id="4" name="Grafik 3" descr="Creative Commons Lizenzvertrag">
          <a:extLst>
            <a:ext uri="{FF2B5EF4-FFF2-40B4-BE49-F238E27FC236}">
              <a16:creationId xmlns:a16="http://schemas.microsoft.com/office/drawing/2014/main" id="{80280233-FBCD-4989-8DE9-2F7705A45A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58471" y="47938765"/>
          <a:ext cx="810444" cy="289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494303</xdr:colOff>
      <xdr:row>1</xdr:row>
      <xdr:rowOff>205292</xdr:rowOff>
    </xdr:from>
    <xdr:to>
      <xdr:col>5</xdr:col>
      <xdr:colOff>2143837</xdr:colOff>
      <xdr:row>4</xdr:row>
      <xdr:rowOff>167815</xdr:rowOff>
    </xdr:to>
    <xdr:sp macro="" textlink="">
      <xdr:nvSpPr>
        <xdr:cNvPr id="5" name="Textfeld 4">
          <a:extLst>
            <a:ext uri="{FF2B5EF4-FFF2-40B4-BE49-F238E27FC236}">
              <a16:creationId xmlns:a16="http://schemas.microsoft.com/office/drawing/2014/main" id="{C9E044CD-CF0D-4A1B-BA64-A7DF14C8E1F1}"/>
            </a:ext>
          </a:extLst>
        </xdr:cNvPr>
        <xdr:cNvSpPr txBox="1"/>
      </xdr:nvSpPr>
      <xdr:spPr>
        <a:xfrm rot="467779">
          <a:off x="10491017" y="386721"/>
          <a:ext cx="1649534" cy="5430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CH" sz="1000">
              <a:solidFill>
                <a:srgbClr val="FF0000"/>
              </a:solidFill>
            </a:rPr>
            <a:t>For a GDPR TIA version of this Excel see https://bit.ly/2Wz1b0e</a:t>
          </a:r>
        </a:p>
      </xdr:txBody>
    </xdr:sp>
    <xdr:clientData/>
  </xdr:twoCellAnchor>
  <xdr:twoCellAnchor>
    <xdr:from>
      <xdr:col>3</xdr:col>
      <xdr:colOff>440009</xdr:colOff>
      <xdr:row>1</xdr:row>
      <xdr:rowOff>123038</xdr:rowOff>
    </xdr:from>
    <xdr:to>
      <xdr:col>4</xdr:col>
      <xdr:colOff>994448</xdr:colOff>
      <xdr:row>4</xdr:row>
      <xdr:rowOff>108778</xdr:rowOff>
    </xdr:to>
    <xdr:sp macro="" textlink="">
      <xdr:nvSpPr>
        <xdr:cNvPr id="2" name="Textfeld 1">
          <a:extLst>
            <a:ext uri="{FF2B5EF4-FFF2-40B4-BE49-F238E27FC236}">
              <a16:creationId xmlns:a16="http://schemas.microsoft.com/office/drawing/2014/main" id="{80361872-3CCD-43A0-8872-24D9FA2369B0}"/>
            </a:ext>
          </a:extLst>
        </xdr:cNvPr>
        <xdr:cNvSpPr txBox="1"/>
      </xdr:nvSpPr>
      <xdr:spPr>
        <a:xfrm rot="467779">
          <a:off x="8350295" y="304467"/>
          <a:ext cx="1588582" cy="56631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CH" sz="1000">
              <a:solidFill>
                <a:srgbClr val="FF0000"/>
              </a:solidFill>
            </a:rPr>
            <a:t>FAQ re this method and lawful access in general: https://bit.ly/3A6oChB</a:t>
          </a:r>
        </a:p>
      </xdr:txBody>
    </xdr:sp>
    <xdr:clientData/>
  </xdr:twoCellAnchor>
  <xdr:twoCellAnchor editAs="oneCell">
    <xdr:from>
      <xdr:col>20</xdr:col>
      <xdr:colOff>0</xdr:colOff>
      <xdr:row>14</xdr:row>
      <xdr:rowOff>0</xdr:rowOff>
    </xdr:from>
    <xdr:to>
      <xdr:col>26</xdr:col>
      <xdr:colOff>354035</xdr:colOff>
      <xdr:row>16</xdr:row>
      <xdr:rowOff>605032</xdr:rowOff>
    </xdr:to>
    <xdr:pic>
      <xdr:nvPicPr>
        <xdr:cNvPr id="7" name="Grafik 6">
          <a:extLst>
            <a:ext uri="{FF2B5EF4-FFF2-40B4-BE49-F238E27FC236}">
              <a16:creationId xmlns:a16="http://schemas.microsoft.com/office/drawing/2014/main" id="{ABCC3463-A3A6-4F23-9F91-CE31498BBF6F}"/>
            </a:ext>
          </a:extLst>
        </xdr:cNvPr>
        <xdr:cNvPicPr>
          <a:picLocks noChangeAspect="1"/>
        </xdr:cNvPicPr>
      </xdr:nvPicPr>
      <xdr:blipFill>
        <a:blip xmlns:r="http://schemas.openxmlformats.org/officeDocument/2006/relationships" r:embed="rId2"/>
        <a:stretch>
          <a:fillRect/>
        </a:stretch>
      </xdr:blipFill>
      <xdr:spPr>
        <a:xfrm>
          <a:off x="23098125" y="3111500"/>
          <a:ext cx="5402285" cy="1176532"/>
        </a:xfrm>
        <a:prstGeom prst="rect">
          <a:avLst/>
        </a:prstGeom>
      </xdr:spPr>
    </xdr:pic>
    <xdr:clientData/>
  </xdr:twoCellAnchor>
  <xdr:twoCellAnchor editAs="oneCell">
    <xdr:from>
      <xdr:col>20</xdr:col>
      <xdr:colOff>0</xdr:colOff>
      <xdr:row>17</xdr:row>
      <xdr:rowOff>111125</xdr:rowOff>
    </xdr:from>
    <xdr:to>
      <xdr:col>26</xdr:col>
      <xdr:colOff>692212</xdr:colOff>
      <xdr:row>18</xdr:row>
      <xdr:rowOff>262953</xdr:rowOff>
    </xdr:to>
    <xdr:pic>
      <xdr:nvPicPr>
        <xdr:cNvPr id="8" name="Grafik 7">
          <a:extLst>
            <a:ext uri="{FF2B5EF4-FFF2-40B4-BE49-F238E27FC236}">
              <a16:creationId xmlns:a16="http://schemas.microsoft.com/office/drawing/2014/main" id="{C6EC3389-A5CD-42D0-B6BB-4CAA0D5D9996}"/>
            </a:ext>
          </a:extLst>
        </xdr:cNvPr>
        <xdr:cNvPicPr>
          <a:picLocks noChangeAspect="1"/>
        </xdr:cNvPicPr>
      </xdr:nvPicPr>
      <xdr:blipFill>
        <a:blip xmlns:r="http://schemas.openxmlformats.org/officeDocument/2006/relationships" r:embed="rId3"/>
        <a:stretch>
          <a:fillRect/>
        </a:stretch>
      </xdr:blipFill>
      <xdr:spPr>
        <a:xfrm>
          <a:off x="23098125" y="4857750"/>
          <a:ext cx="5740462" cy="1374203"/>
        </a:xfrm>
        <a:prstGeom prst="rect">
          <a:avLst/>
        </a:prstGeom>
      </xdr:spPr>
    </xdr:pic>
    <xdr:clientData/>
  </xdr:twoCellAnchor>
  <xdr:twoCellAnchor editAs="oneCell">
    <xdr:from>
      <xdr:col>20</xdr:col>
      <xdr:colOff>63500</xdr:colOff>
      <xdr:row>19</xdr:row>
      <xdr:rowOff>358322</xdr:rowOff>
    </xdr:from>
    <xdr:to>
      <xdr:col>26</xdr:col>
      <xdr:colOff>106612</xdr:colOff>
      <xdr:row>20</xdr:row>
      <xdr:rowOff>176875</xdr:rowOff>
    </xdr:to>
    <xdr:pic>
      <xdr:nvPicPr>
        <xdr:cNvPr id="9" name="Grafik 8">
          <a:extLst>
            <a:ext uri="{FF2B5EF4-FFF2-40B4-BE49-F238E27FC236}">
              <a16:creationId xmlns:a16="http://schemas.microsoft.com/office/drawing/2014/main" id="{67542D4E-4CB7-4C85-8A02-98B38A1AECE4}"/>
            </a:ext>
          </a:extLst>
        </xdr:cNvPr>
        <xdr:cNvPicPr>
          <a:picLocks noChangeAspect="1"/>
        </xdr:cNvPicPr>
      </xdr:nvPicPr>
      <xdr:blipFill>
        <a:blip xmlns:r="http://schemas.openxmlformats.org/officeDocument/2006/relationships" r:embed="rId4"/>
        <a:stretch>
          <a:fillRect/>
        </a:stretch>
      </xdr:blipFill>
      <xdr:spPr>
        <a:xfrm>
          <a:off x="23161625" y="6930572"/>
          <a:ext cx="5091362" cy="1890324"/>
        </a:xfrm>
        <a:prstGeom prst="rect">
          <a:avLst/>
        </a:prstGeom>
      </xdr:spPr>
    </xdr:pic>
    <xdr:clientData/>
  </xdr:twoCellAnchor>
  <xdr:twoCellAnchor editAs="oneCell">
    <xdr:from>
      <xdr:col>27</xdr:col>
      <xdr:colOff>104776</xdr:colOff>
      <xdr:row>14</xdr:row>
      <xdr:rowOff>0</xdr:rowOff>
    </xdr:from>
    <xdr:to>
      <xdr:col>33</xdr:col>
      <xdr:colOff>648123</xdr:colOff>
      <xdr:row>18</xdr:row>
      <xdr:rowOff>556413</xdr:rowOff>
    </xdr:to>
    <xdr:pic>
      <xdr:nvPicPr>
        <xdr:cNvPr id="10" name="Grafik 9">
          <a:extLst>
            <a:ext uri="{FF2B5EF4-FFF2-40B4-BE49-F238E27FC236}">
              <a16:creationId xmlns:a16="http://schemas.microsoft.com/office/drawing/2014/main" id="{1EC379C1-BCD7-4351-B66D-7F62A8DF8B98}"/>
            </a:ext>
          </a:extLst>
        </xdr:cNvPr>
        <xdr:cNvPicPr>
          <a:picLocks noChangeAspect="1"/>
        </xdr:cNvPicPr>
      </xdr:nvPicPr>
      <xdr:blipFill>
        <a:blip xmlns:r="http://schemas.openxmlformats.org/officeDocument/2006/relationships" r:embed="rId5"/>
        <a:stretch>
          <a:fillRect/>
        </a:stretch>
      </xdr:blipFill>
      <xdr:spPr>
        <a:xfrm>
          <a:off x="29092526" y="3111500"/>
          <a:ext cx="5591597" cy="3584027"/>
        </a:xfrm>
        <a:prstGeom prst="rect">
          <a:avLst/>
        </a:prstGeom>
      </xdr:spPr>
    </xdr:pic>
    <xdr:clientData/>
  </xdr:twoCellAnchor>
  <xdr:twoCellAnchor editAs="oneCell">
    <xdr:from>
      <xdr:col>27</xdr:col>
      <xdr:colOff>206375</xdr:colOff>
      <xdr:row>19</xdr:row>
      <xdr:rowOff>1082674</xdr:rowOff>
    </xdr:from>
    <xdr:to>
      <xdr:col>34</xdr:col>
      <xdr:colOff>217043</xdr:colOff>
      <xdr:row>24</xdr:row>
      <xdr:rowOff>151852</xdr:rowOff>
    </xdr:to>
    <xdr:pic>
      <xdr:nvPicPr>
        <xdr:cNvPr id="11" name="Grafik 10">
          <a:extLst>
            <a:ext uri="{FF2B5EF4-FFF2-40B4-BE49-F238E27FC236}">
              <a16:creationId xmlns:a16="http://schemas.microsoft.com/office/drawing/2014/main" id="{C408EF10-78AD-420E-9417-B22AEF424C3E}"/>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9194125" y="7654924"/>
          <a:ext cx="5900293" cy="33300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50800</xdr:colOff>
      <xdr:row>36</xdr:row>
      <xdr:rowOff>3200400</xdr:rowOff>
    </xdr:from>
    <xdr:to>
      <xdr:col>31</xdr:col>
      <xdr:colOff>383205</xdr:colOff>
      <xdr:row>40</xdr:row>
      <xdr:rowOff>16922</xdr:rowOff>
    </xdr:to>
    <xdr:pic>
      <xdr:nvPicPr>
        <xdr:cNvPr id="15" name="Grafik 14">
          <a:extLst>
            <a:ext uri="{FF2B5EF4-FFF2-40B4-BE49-F238E27FC236}">
              <a16:creationId xmlns:a16="http://schemas.microsoft.com/office/drawing/2014/main" id="{DFBFC5B2-DDB1-4FFC-9499-BA01B718981F}"/>
            </a:ext>
          </a:extLst>
        </xdr:cNvPr>
        <xdr:cNvPicPr>
          <a:picLocks noChangeAspect="1"/>
        </xdr:cNvPicPr>
      </xdr:nvPicPr>
      <xdr:blipFill>
        <a:blip xmlns:r="http://schemas.openxmlformats.org/officeDocument/2006/relationships" r:embed="rId7"/>
        <a:stretch>
          <a:fillRect/>
        </a:stretch>
      </xdr:blipFill>
      <xdr:spPr>
        <a:xfrm>
          <a:off x="24892000" y="21107400"/>
          <a:ext cx="7876205" cy="4749205"/>
        </a:xfrm>
        <a:prstGeom prst="rect">
          <a:avLst/>
        </a:prstGeom>
        <a:effectLst>
          <a:outerShdw blurRad="139700" dist="76200" dir="2700000" algn="tl" rotWithShape="0">
            <a:prstClr val="black">
              <a:alpha val="40000"/>
            </a:prstClr>
          </a:outerShdw>
        </a:effectLst>
      </xdr:spPr>
    </xdr:pic>
    <xdr:clientData/>
  </xdr:twoCellAnchor>
  <xdr:twoCellAnchor editAs="oneCell">
    <xdr:from>
      <xdr:col>21</xdr:col>
      <xdr:colOff>812800</xdr:colOff>
      <xdr:row>34</xdr:row>
      <xdr:rowOff>381000</xdr:rowOff>
    </xdr:from>
    <xdr:to>
      <xdr:col>26</xdr:col>
      <xdr:colOff>364009</xdr:colOff>
      <xdr:row>36</xdr:row>
      <xdr:rowOff>2472121</xdr:rowOff>
    </xdr:to>
    <xdr:pic>
      <xdr:nvPicPr>
        <xdr:cNvPr id="16" name="Grafik 15">
          <a:extLst>
            <a:ext uri="{FF2B5EF4-FFF2-40B4-BE49-F238E27FC236}">
              <a16:creationId xmlns:a16="http://schemas.microsoft.com/office/drawing/2014/main" id="{7559611F-417C-44FB-89FC-66F1BA48BE05}"/>
            </a:ext>
          </a:extLst>
        </xdr:cNvPr>
        <xdr:cNvPicPr>
          <a:picLocks noChangeAspect="1"/>
        </xdr:cNvPicPr>
      </xdr:nvPicPr>
      <xdr:blipFill>
        <a:blip xmlns:r="http://schemas.openxmlformats.org/officeDocument/2006/relationships" r:embed="rId8"/>
        <a:stretch>
          <a:fillRect/>
        </a:stretch>
      </xdr:blipFill>
      <xdr:spPr>
        <a:xfrm>
          <a:off x="24815800" y="16687800"/>
          <a:ext cx="3742209" cy="3691321"/>
        </a:xfrm>
        <a:prstGeom prst="rect">
          <a:avLst/>
        </a:prstGeom>
        <a:effectLst>
          <a:outerShdw blurRad="139700" dist="76200" dir="2700000" algn="tl" rotWithShape="0">
            <a:prstClr val="black">
              <a:alpha val="40000"/>
            </a:prstClr>
          </a:outerShdw>
        </a:effectLst>
      </xdr:spPr>
    </xdr:pic>
    <xdr:clientData/>
  </xdr:twoCellAnchor>
  <xdr:twoCellAnchor>
    <xdr:from>
      <xdr:col>26</xdr:col>
      <xdr:colOff>713397</xdr:colOff>
      <xdr:row>36</xdr:row>
      <xdr:rowOff>1300286</xdr:rowOff>
    </xdr:from>
    <xdr:to>
      <xdr:col>30</xdr:col>
      <xdr:colOff>38686</xdr:colOff>
      <xdr:row>36</xdr:row>
      <xdr:rowOff>2336715</xdr:rowOff>
    </xdr:to>
    <xdr:sp macro="" textlink="">
      <xdr:nvSpPr>
        <xdr:cNvPr id="17" name="Textfeld 9">
          <a:extLst>
            <a:ext uri="{FF2B5EF4-FFF2-40B4-BE49-F238E27FC236}">
              <a16:creationId xmlns:a16="http://schemas.microsoft.com/office/drawing/2014/main" id="{E43AEB62-F2B8-49E3-880C-6A833DE0CD02}"/>
            </a:ext>
          </a:extLst>
        </xdr:cNvPr>
        <xdr:cNvSpPr txBox="1"/>
      </xdr:nvSpPr>
      <xdr:spPr>
        <a:xfrm>
          <a:off x="28907397" y="19207286"/>
          <a:ext cx="2678089" cy="1036429"/>
        </a:xfrm>
        <a:prstGeom prst="rect">
          <a:avLst/>
        </a:prstGeom>
        <a:noFill/>
        <a:ln>
          <a:noFill/>
        </a:ln>
      </xdr:spPr>
      <xdr:txBody>
        <a:bodyPr wrap="square">
          <a:spAutoFit/>
        </a:bodyPr>
        <a:lstStyle>
          <a:defPPr>
            <a:defRPr lang="de-DE"/>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de-CH" sz="1050"/>
            <a:t>Quelle: Justin Hemmings, Sreenidhi Srinivasan, Peter Swire, Defining the Scope of "Possession, Custody, or Control" for Privacy Issues and the CLOUD Act, in: Journal of National Security Law &amp; Policy, Vol. 10 No. 3 vom 23. Januar 2020 (https://bit.ly/3i2xfC9)</a:t>
          </a:r>
        </a:p>
      </xdr:txBody>
    </xdr:sp>
    <xdr:clientData/>
  </xdr:twoCellAnchor>
  <xdr:twoCellAnchor editAs="oneCell">
    <xdr:from>
      <xdr:col>33</xdr:col>
      <xdr:colOff>177800</xdr:colOff>
      <xdr:row>49</xdr:row>
      <xdr:rowOff>0</xdr:rowOff>
    </xdr:from>
    <xdr:to>
      <xdr:col>41</xdr:col>
      <xdr:colOff>751953</xdr:colOff>
      <xdr:row>50</xdr:row>
      <xdr:rowOff>639377</xdr:rowOff>
    </xdr:to>
    <xdr:pic>
      <xdr:nvPicPr>
        <xdr:cNvPr id="18" name="Grafik 17">
          <a:extLst>
            <a:ext uri="{FF2B5EF4-FFF2-40B4-BE49-F238E27FC236}">
              <a16:creationId xmlns:a16="http://schemas.microsoft.com/office/drawing/2014/main" id="{CE5C325A-48A7-4ADD-BD65-B935ABB8192E}"/>
            </a:ext>
          </a:extLst>
        </xdr:cNvPr>
        <xdr:cNvPicPr>
          <a:picLocks noChangeAspect="1"/>
        </xdr:cNvPicPr>
      </xdr:nvPicPr>
      <xdr:blipFill>
        <a:blip xmlns:r="http://schemas.openxmlformats.org/officeDocument/2006/relationships" r:embed="rId9"/>
        <a:stretch>
          <a:fillRect/>
        </a:stretch>
      </xdr:blipFill>
      <xdr:spPr>
        <a:xfrm>
          <a:off x="34239200" y="30810200"/>
          <a:ext cx="7279753" cy="3839777"/>
        </a:xfrm>
        <a:prstGeom prst="rect">
          <a:avLst/>
        </a:prstGeom>
      </xdr:spPr>
    </xdr:pic>
    <xdr:clientData/>
  </xdr:twoCellAnchor>
  <xdr:twoCellAnchor editAs="oneCell">
    <xdr:from>
      <xdr:col>22</xdr:col>
      <xdr:colOff>254000</xdr:colOff>
      <xdr:row>49</xdr:row>
      <xdr:rowOff>76200</xdr:rowOff>
    </xdr:from>
    <xdr:to>
      <xdr:col>32</xdr:col>
      <xdr:colOff>228600</xdr:colOff>
      <xdr:row>50</xdr:row>
      <xdr:rowOff>1788040</xdr:rowOff>
    </xdr:to>
    <xdr:pic>
      <xdr:nvPicPr>
        <xdr:cNvPr id="19" name="Grafik 18">
          <a:extLst>
            <a:ext uri="{FF2B5EF4-FFF2-40B4-BE49-F238E27FC236}">
              <a16:creationId xmlns:a16="http://schemas.microsoft.com/office/drawing/2014/main" id="{95DC1962-FB06-4360-96D6-E41247F032FA}"/>
            </a:ext>
          </a:extLst>
        </xdr:cNvPr>
        <xdr:cNvPicPr>
          <a:picLocks noChangeAspect="1"/>
        </xdr:cNvPicPr>
      </xdr:nvPicPr>
      <xdr:blipFill>
        <a:blip xmlns:r="http://schemas.openxmlformats.org/officeDocument/2006/relationships" r:embed="rId10"/>
        <a:stretch>
          <a:fillRect/>
        </a:stretch>
      </xdr:blipFill>
      <xdr:spPr>
        <a:xfrm>
          <a:off x="25095200" y="30886400"/>
          <a:ext cx="8356600" cy="4912240"/>
        </a:xfrm>
        <a:prstGeom prst="rect">
          <a:avLst/>
        </a:prstGeom>
      </xdr:spPr>
    </xdr:pic>
    <xdr:clientData/>
  </xdr:twoCellAnchor>
  <xdr:twoCellAnchor editAs="oneCell">
    <xdr:from>
      <xdr:col>22</xdr:col>
      <xdr:colOff>0</xdr:colOff>
      <xdr:row>50</xdr:row>
      <xdr:rowOff>2667000</xdr:rowOff>
    </xdr:from>
    <xdr:to>
      <xdr:col>27</xdr:col>
      <xdr:colOff>228600</xdr:colOff>
      <xdr:row>51</xdr:row>
      <xdr:rowOff>673229</xdr:rowOff>
    </xdr:to>
    <xdr:pic>
      <xdr:nvPicPr>
        <xdr:cNvPr id="20" name="Grafik 19">
          <a:extLst>
            <a:ext uri="{FF2B5EF4-FFF2-40B4-BE49-F238E27FC236}">
              <a16:creationId xmlns:a16="http://schemas.microsoft.com/office/drawing/2014/main" id="{915FC45B-DB7F-487F-8FF0-5CFC2EE1200E}"/>
            </a:ext>
          </a:extLst>
        </xdr:cNvPr>
        <xdr:cNvPicPr>
          <a:picLocks noChangeAspect="1"/>
        </xdr:cNvPicPr>
      </xdr:nvPicPr>
      <xdr:blipFill>
        <a:blip xmlns:r="http://schemas.openxmlformats.org/officeDocument/2006/relationships" r:embed="rId11"/>
        <a:stretch>
          <a:fillRect/>
        </a:stretch>
      </xdr:blipFill>
      <xdr:spPr>
        <a:xfrm>
          <a:off x="24841200" y="36677600"/>
          <a:ext cx="4419600" cy="3086229"/>
        </a:xfrm>
        <a:prstGeom prst="rect">
          <a:avLst/>
        </a:prstGeom>
      </xdr:spPr>
    </xdr:pic>
    <xdr:clientData/>
  </xdr:twoCellAnchor>
  <xdr:oneCellAnchor>
    <xdr:from>
      <xdr:col>27</xdr:col>
      <xdr:colOff>640080</xdr:colOff>
      <xdr:row>34</xdr:row>
      <xdr:rowOff>518160</xdr:rowOff>
    </xdr:from>
    <xdr:ext cx="4813998" cy="2135393"/>
    <xdr:sp macro="" textlink="">
      <xdr:nvSpPr>
        <xdr:cNvPr id="6" name="Textfeld 5">
          <a:extLst>
            <a:ext uri="{FF2B5EF4-FFF2-40B4-BE49-F238E27FC236}">
              <a16:creationId xmlns:a16="http://schemas.microsoft.com/office/drawing/2014/main" id="{874A6F2B-00EE-40DD-8F81-DCE7E3E74B70}"/>
            </a:ext>
          </a:extLst>
        </xdr:cNvPr>
        <xdr:cNvSpPr txBox="1"/>
      </xdr:nvSpPr>
      <xdr:spPr>
        <a:xfrm>
          <a:off x="29676762" y="16520160"/>
          <a:ext cx="4813998" cy="2135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Technical ability exists where the third-party grants the subpoenaed party access to the data, there is an underlying agreement  that restricts use but not access, there is a mechanism for accessing the data, and there  is a historical pattern of regularly accessing the data during normal daily operations (SEC v. Strauss, 2009 WL 3459204, at *8 (S.D.N.Y. Oct. 28, 2009). </a:t>
          </a:r>
        </a:p>
        <a:p>
          <a:endParaRPr lang="en-US" sz="1100"/>
        </a:p>
        <a:p>
          <a:r>
            <a:rPr lang="en-US" sz="1100"/>
            <a:t>Technical  ability  does  not  exist  where  the  entities  do  not  make  their  information  routinely  accessible to one another, only provide as much access as necessary to assist with a  specific task, do not have software designed to permit access, and have never provided  documents to each other before (Nortel Networks, 2004 WL 2149111, at *3).</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1088571</xdr:colOff>
      <xdr:row>66</xdr:row>
      <xdr:rowOff>1161143</xdr:rowOff>
    </xdr:from>
    <xdr:to>
      <xdr:col>6</xdr:col>
      <xdr:colOff>1899015</xdr:colOff>
      <xdr:row>67</xdr:row>
      <xdr:rowOff>2378</xdr:rowOff>
    </xdr:to>
    <xdr:pic>
      <xdr:nvPicPr>
        <xdr:cNvPr id="3" name="Grafik 2" descr="Creative Commons Lizenzvertrag">
          <a:extLst>
            <a:ext uri="{FF2B5EF4-FFF2-40B4-BE49-F238E27FC236}">
              <a16:creationId xmlns:a16="http://schemas.microsoft.com/office/drawing/2014/main" id="{ABC0B3C9-BFC7-433F-8AA9-85A26F1646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87214" y="15639143"/>
          <a:ext cx="810444" cy="289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4082143</xdr:colOff>
      <xdr:row>73</xdr:row>
      <xdr:rowOff>789215</xdr:rowOff>
    </xdr:from>
    <xdr:to>
      <xdr:col>5</xdr:col>
      <xdr:colOff>4892587</xdr:colOff>
      <xdr:row>74</xdr:row>
      <xdr:rowOff>44107</xdr:rowOff>
    </xdr:to>
    <xdr:pic>
      <xdr:nvPicPr>
        <xdr:cNvPr id="4" name="Grafik 3" descr="Creative Commons Lizenzvertrag">
          <a:extLst>
            <a:ext uri="{FF2B5EF4-FFF2-40B4-BE49-F238E27FC236}">
              <a16:creationId xmlns:a16="http://schemas.microsoft.com/office/drawing/2014/main" id="{8B500EEC-3ECF-4E9E-BF89-4F9E281C5C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8857" y="21136429"/>
          <a:ext cx="810444" cy="289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4082143</xdr:colOff>
      <xdr:row>73</xdr:row>
      <xdr:rowOff>834571</xdr:rowOff>
    </xdr:from>
    <xdr:to>
      <xdr:col>5</xdr:col>
      <xdr:colOff>4892587</xdr:colOff>
      <xdr:row>73</xdr:row>
      <xdr:rowOff>1123606</xdr:rowOff>
    </xdr:to>
    <xdr:pic>
      <xdr:nvPicPr>
        <xdr:cNvPr id="4" name="Grafik 3" descr="Creative Commons Lizenzvertrag">
          <a:extLst>
            <a:ext uri="{FF2B5EF4-FFF2-40B4-BE49-F238E27FC236}">
              <a16:creationId xmlns:a16="http://schemas.microsoft.com/office/drawing/2014/main" id="{5658B1F3-FF03-4197-BB34-4D2514E2E7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8857" y="21127357"/>
          <a:ext cx="810444" cy="289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4064000</xdr:colOff>
      <xdr:row>73</xdr:row>
      <xdr:rowOff>789214</xdr:rowOff>
    </xdr:from>
    <xdr:to>
      <xdr:col>5</xdr:col>
      <xdr:colOff>4874444</xdr:colOff>
      <xdr:row>73</xdr:row>
      <xdr:rowOff>1078249</xdr:rowOff>
    </xdr:to>
    <xdr:pic>
      <xdr:nvPicPr>
        <xdr:cNvPr id="4" name="Grafik 3" descr="Creative Commons Lizenzvertrag">
          <a:extLst>
            <a:ext uri="{FF2B5EF4-FFF2-40B4-BE49-F238E27FC236}">
              <a16:creationId xmlns:a16="http://schemas.microsoft.com/office/drawing/2014/main" id="{281C3928-F39B-46D1-994B-82791C3A40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60714" y="21082000"/>
          <a:ext cx="810444" cy="289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Homburger - Smaragd und Petrol">
      <a:dk1>
        <a:srgbClr val="112B28"/>
      </a:dk1>
      <a:lt1>
        <a:sysClr val="window" lastClr="FFFFFF"/>
      </a:lt1>
      <a:dk2>
        <a:srgbClr val="C5E1D4"/>
      </a:dk2>
      <a:lt2>
        <a:srgbClr val="ACDBE1"/>
      </a:lt2>
      <a:accent1>
        <a:srgbClr val="8BC4AB"/>
      </a:accent1>
      <a:accent2>
        <a:srgbClr val="5AB7C5"/>
      </a:accent2>
      <a:accent3>
        <a:srgbClr val="34697A"/>
      </a:accent3>
      <a:accent4>
        <a:srgbClr val="66917E"/>
      </a:accent4>
      <a:accent5>
        <a:srgbClr val="112B28"/>
      </a:accent5>
      <a:accent6>
        <a:srgbClr val="00414B"/>
      </a:accent6>
      <a:hlink>
        <a:srgbClr val="8BC4AB"/>
      </a:hlink>
      <a:folHlink>
        <a:srgbClr val="66917E"/>
      </a:folHlink>
    </a:clrScheme>
    <a:fontScheme name="Homburger Exce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rosenthal.ch/downloads/Rosenthal_Cloud_Lawful_Access_Risk_Assessment.xlsx" TargetMode="External"/><Relationship Id="rId3" Type="http://schemas.openxmlformats.org/officeDocument/2006/relationships/hyperlink" Target="https://www.rosenthal.ch/downloads/Rosenthal_Cloud_Lawful_Access_Risk_Assessment_Version_5.01.xlsx" TargetMode="External"/><Relationship Id="rId7" Type="http://schemas.openxmlformats.org/officeDocument/2006/relationships/hyperlink" Target="https://www.rosenthal.ch/downloads/Rosenthal_Cloud_Lawful_Access_Risk_Assessment_Version_5.04a.xlsx" TargetMode="External"/><Relationship Id="rId2" Type="http://schemas.openxmlformats.org/officeDocument/2006/relationships/hyperlink" Target="https://www.rosenthal.ch/downloads/Rosenthal_Cloud_Lawful_Access_Risk_Assessment_Version_5.02.xlsx" TargetMode="External"/><Relationship Id="rId1" Type="http://schemas.openxmlformats.org/officeDocument/2006/relationships/hyperlink" Target="https://www.rosenthal.ch/downloads/Rosenthal_Cloud_Lawful_Access_Risk_Assessment_Version_4.01.xlsx" TargetMode="External"/><Relationship Id="rId6" Type="http://schemas.openxmlformats.org/officeDocument/2006/relationships/hyperlink" Target="https://www.rosenthal.ch/downloads/Rosenthal_Cloud_Lawful_Access_Risk_Assessment_Version_5.1.xlsx" TargetMode="External"/><Relationship Id="rId5" Type="http://schemas.openxmlformats.org/officeDocument/2006/relationships/hyperlink" Target="https://www.rosenthal.ch/downloads/Rosenthal_Cloud_Lawful_Access_Risk_Assessment_Version_5.03.xlsx" TargetMode="External"/><Relationship Id="rId4" Type="http://schemas.openxmlformats.org/officeDocument/2006/relationships/hyperlink" Target="https://www.rosenthal.ch/downloads/Rosenthal_Cloud_Lawful_Access_Risk_Assessment_Version_5.04.xlsx" TargetMode="External"/><Relationship Id="rId9"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S139"/>
  <sheetViews>
    <sheetView showGridLines="0" tabSelected="1" zoomScaleNormal="100" workbookViewId="0">
      <selection activeCell="C10" sqref="C10"/>
    </sheetView>
  </sheetViews>
  <sheetFormatPr baseColWidth="10" defaultColWidth="11" defaultRowHeight="13.8" x14ac:dyDescent="0.25"/>
  <cols>
    <col min="1" max="1" width="5.59765625" customWidth="1"/>
    <col min="2" max="2" width="78.59765625" customWidth="1"/>
    <col min="3" max="3" width="19.59765625" customWidth="1"/>
    <col min="4" max="4" width="14.296875" customWidth="1"/>
    <col min="5" max="5" width="13.796875" customWidth="1"/>
    <col min="6" max="6" width="78.09765625" customWidth="1"/>
    <col min="8" max="8" width="6.69921875" customWidth="1"/>
    <col min="9" max="18" width="5.59765625" customWidth="1"/>
  </cols>
  <sheetData>
    <row r="2" spans="1:19" ht="21" x14ac:dyDescent="0.4">
      <c r="A2" s="94" t="s">
        <v>0</v>
      </c>
      <c r="B2" s="94"/>
      <c r="C2" s="94"/>
      <c r="D2" s="94"/>
      <c r="F2" s="39" t="s">
        <v>120</v>
      </c>
    </row>
    <row r="3" spans="1:19" ht="11.1" customHeight="1" x14ac:dyDescent="0.4">
      <c r="A3" s="3"/>
      <c r="B3" s="3"/>
    </row>
    <row r="4" spans="1:19" ht="15" customHeight="1" x14ac:dyDescent="0.25">
      <c r="A4" s="106" t="s">
        <v>410</v>
      </c>
      <c r="B4" s="106"/>
      <c r="C4" s="101" t="s">
        <v>1</v>
      </c>
      <c r="D4" s="101"/>
      <c r="E4" s="101"/>
      <c r="F4" s="101"/>
    </row>
    <row r="5" spans="1:19" ht="27.6" customHeight="1" x14ac:dyDescent="0.4">
      <c r="A5" s="14" t="s">
        <v>2</v>
      </c>
      <c r="B5" s="3"/>
      <c r="F5" s="52" t="s">
        <v>148</v>
      </c>
    </row>
    <row r="6" spans="1:19" ht="11.55" customHeight="1" x14ac:dyDescent="0.4">
      <c r="A6" s="3"/>
      <c r="B6" s="3"/>
    </row>
    <row r="7" spans="1:19" ht="16.5" customHeight="1" x14ac:dyDescent="0.25">
      <c r="A7" s="9" t="s">
        <v>3</v>
      </c>
      <c r="B7" s="4" t="s">
        <v>162</v>
      </c>
      <c r="C7" s="40" t="s">
        <v>4</v>
      </c>
      <c r="D7" s="55"/>
      <c r="E7" s="53" t="s">
        <v>156</v>
      </c>
      <c r="F7" s="54" t="s">
        <v>159</v>
      </c>
    </row>
    <row r="8" spans="1:19" ht="33" customHeight="1" x14ac:dyDescent="0.25">
      <c r="A8" s="9" t="s">
        <v>5</v>
      </c>
      <c r="B8" s="4" t="s">
        <v>181</v>
      </c>
      <c r="C8" s="40" t="s">
        <v>6</v>
      </c>
      <c r="D8" s="55"/>
      <c r="E8" s="53" t="s">
        <v>157</v>
      </c>
      <c r="F8" s="58" t="s">
        <v>278</v>
      </c>
    </row>
    <row r="9" spans="1:19" ht="16.5" customHeight="1" x14ac:dyDescent="0.25">
      <c r="A9" s="9" t="s">
        <v>7</v>
      </c>
      <c r="B9" s="4" t="s">
        <v>163</v>
      </c>
      <c r="C9" s="40" t="s">
        <v>164</v>
      </c>
      <c r="D9" s="55"/>
      <c r="E9" s="53" t="s">
        <v>165</v>
      </c>
      <c r="F9" s="54" t="s">
        <v>160</v>
      </c>
    </row>
    <row r="10" spans="1:19" ht="16.5" customHeight="1" x14ac:dyDescent="0.25">
      <c r="A10" s="9" t="s">
        <v>8</v>
      </c>
      <c r="B10" s="4" t="s">
        <v>9</v>
      </c>
      <c r="C10" s="41" t="s">
        <v>10</v>
      </c>
      <c r="D10" s="55"/>
      <c r="E10" s="53" t="s">
        <v>158</v>
      </c>
      <c r="F10" s="54" t="s">
        <v>160</v>
      </c>
      <c r="H10" s="98" t="s">
        <v>299</v>
      </c>
      <c r="I10" s="99"/>
      <c r="J10" s="99"/>
      <c r="K10" s="99"/>
      <c r="L10" s="99"/>
      <c r="M10" s="99"/>
      <c r="N10" s="99"/>
      <c r="O10" s="99"/>
      <c r="P10" s="99"/>
      <c r="Q10" s="100"/>
    </row>
    <row r="11" spans="1:19" ht="16.5" customHeight="1" x14ac:dyDescent="0.25">
      <c r="A11" s="9" t="s">
        <v>15</v>
      </c>
      <c r="B11" s="4" t="s">
        <v>89</v>
      </c>
      <c r="C11" s="40" t="s">
        <v>13</v>
      </c>
      <c r="D11" s="55"/>
      <c r="E11" s="55"/>
      <c r="F11" s="55"/>
    </row>
    <row r="12" spans="1:19" ht="15.6" customHeight="1" x14ac:dyDescent="0.4">
      <c r="A12" s="3"/>
      <c r="B12" s="3"/>
    </row>
    <row r="13" spans="1:19" ht="18" x14ac:dyDescent="0.3">
      <c r="A13" s="14" t="s">
        <v>40</v>
      </c>
      <c r="B13" s="14"/>
      <c r="I13" s="14" t="s">
        <v>260</v>
      </c>
      <c r="R13" s="72" t="s">
        <v>258</v>
      </c>
      <c r="S13">
        <v>5</v>
      </c>
    </row>
    <row r="14" spans="1:19" ht="13.05" customHeight="1" x14ac:dyDescent="0.4">
      <c r="A14" s="3"/>
      <c r="B14" s="3"/>
    </row>
    <row r="15" spans="1:19" ht="28.95" customHeight="1" x14ac:dyDescent="0.4">
      <c r="A15" s="3"/>
      <c r="C15" s="28" t="s">
        <v>69</v>
      </c>
      <c r="D15" s="28" t="s">
        <v>11</v>
      </c>
      <c r="E15" s="28" t="s">
        <v>12</v>
      </c>
      <c r="F15" s="28" t="s">
        <v>63</v>
      </c>
      <c r="H15" s="66" t="s">
        <v>259</v>
      </c>
      <c r="I15" s="95" t="s">
        <v>255</v>
      </c>
      <c r="J15" s="95"/>
      <c r="K15" s="95"/>
      <c r="L15" s="95"/>
      <c r="M15" s="95"/>
      <c r="N15" s="96" t="s">
        <v>406</v>
      </c>
      <c r="O15" s="96"/>
      <c r="P15" s="96"/>
      <c r="Q15" s="96"/>
      <c r="R15" s="96"/>
      <c r="S15" s="67" t="s">
        <v>256</v>
      </c>
    </row>
    <row r="16" spans="1:19" ht="13.05" customHeight="1" x14ac:dyDescent="0.4">
      <c r="A16" s="3"/>
      <c r="B16" s="3"/>
      <c r="I16" s="76" t="s">
        <v>250</v>
      </c>
      <c r="J16" s="76" t="s">
        <v>251</v>
      </c>
      <c r="K16" s="76" t="s">
        <v>252</v>
      </c>
      <c r="L16" s="76" t="s">
        <v>253</v>
      </c>
      <c r="M16" s="76" t="s">
        <v>254</v>
      </c>
      <c r="N16" s="77" t="s">
        <v>250</v>
      </c>
      <c r="O16" s="77" t="s">
        <v>251</v>
      </c>
      <c r="P16" s="77" t="s">
        <v>252</v>
      </c>
      <c r="Q16" s="77" t="s">
        <v>253</v>
      </c>
      <c r="R16" s="77" t="s">
        <v>254</v>
      </c>
      <c r="S16" s="68" t="s">
        <v>257</v>
      </c>
    </row>
    <row r="17" spans="1:19" ht="79.8" x14ac:dyDescent="0.25">
      <c r="A17" s="9" t="s">
        <v>3</v>
      </c>
      <c r="B17" s="4" t="s">
        <v>14</v>
      </c>
      <c r="C17" s="18"/>
      <c r="D17" s="26">
        <v>0.5</v>
      </c>
      <c r="E17" s="22"/>
      <c r="F17" s="35" t="s">
        <v>315</v>
      </c>
      <c r="H17" s="79"/>
      <c r="I17" s="69">
        <v>0</v>
      </c>
      <c r="J17" s="69">
        <v>0</v>
      </c>
      <c r="K17" s="69">
        <v>0</v>
      </c>
      <c r="L17" s="69">
        <v>0</v>
      </c>
      <c r="M17" s="69">
        <v>0</v>
      </c>
      <c r="N17" s="70">
        <v>0</v>
      </c>
      <c r="O17" s="70">
        <v>0</v>
      </c>
      <c r="P17" s="70">
        <v>0</v>
      </c>
      <c r="Q17" s="70">
        <v>0</v>
      </c>
      <c r="R17" s="70">
        <v>0</v>
      </c>
      <c r="S17" s="71">
        <f>IF($S$13=5,SUM(N17:R17),IF($S$13=4,SUM(N17:Q17),IF($S$13=3,SUM(N17:P17),IF($S$13=2,SUM(N17:O17),N17))))/$S$13</f>
        <v>0</v>
      </c>
    </row>
    <row r="18" spans="1:19" ht="114" x14ac:dyDescent="0.25">
      <c r="A18" s="9" t="s">
        <v>5</v>
      </c>
      <c r="B18" s="4" t="s">
        <v>169</v>
      </c>
      <c r="C18" s="23">
        <v>0.35</v>
      </c>
      <c r="D18" s="19">
        <f>C18*D17</f>
        <v>0.17499999999999999</v>
      </c>
      <c r="E18" s="20"/>
      <c r="F18" s="35" t="s">
        <v>318</v>
      </c>
      <c r="H18" s="79"/>
      <c r="I18" s="73">
        <v>0</v>
      </c>
      <c r="J18" s="73">
        <v>0</v>
      </c>
      <c r="K18" s="73">
        <v>0</v>
      </c>
      <c r="L18" s="73">
        <v>0</v>
      </c>
      <c r="M18" s="73">
        <v>0</v>
      </c>
      <c r="N18" s="74">
        <v>0</v>
      </c>
      <c r="O18" s="74">
        <v>0</v>
      </c>
      <c r="P18" s="74">
        <v>0</v>
      </c>
      <c r="Q18" s="74">
        <v>0</v>
      </c>
      <c r="R18" s="74">
        <v>0</v>
      </c>
      <c r="S18" s="75">
        <f>IF($S$13=5,SUM(N18:R18),IF($S$13=4,SUM(N18:Q18),IF($S$13=3,SUM(N18:P18),IF($S$13=2,SUM(N18:O18),N18))))/$S$13</f>
        <v>0</v>
      </c>
    </row>
    <row r="19" spans="1:19" ht="52.95" customHeight="1" x14ac:dyDescent="0.25">
      <c r="A19" s="9" t="s">
        <v>7</v>
      </c>
      <c r="B19" s="4" t="s">
        <v>172</v>
      </c>
      <c r="C19" s="23">
        <v>0.2</v>
      </c>
      <c r="D19" s="19">
        <f>(1-C19)*D18</f>
        <v>0.13999999999999999</v>
      </c>
      <c r="E19" s="20"/>
      <c r="F19" s="35" t="s">
        <v>316</v>
      </c>
      <c r="H19" s="79"/>
      <c r="I19" s="73">
        <v>0</v>
      </c>
      <c r="J19" s="73">
        <v>0</v>
      </c>
      <c r="K19" s="73">
        <v>0</v>
      </c>
      <c r="L19" s="73">
        <v>0</v>
      </c>
      <c r="M19" s="73">
        <v>0</v>
      </c>
      <c r="N19" s="74">
        <v>0</v>
      </c>
      <c r="O19" s="74">
        <v>0</v>
      </c>
      <c r="P19" s="74">
        <v>0</v>
      </c>
      <c r="Q19" s="74">
        <v>0</v>
      </c>
      <c r="R19" s="74">
        <v>0</v>
      </c>
      <c r="S19" s="75">
        <f>IF($S$13=5,SUM(N19:R19),IF($S$13=4,SUM(N19:Q19),IF($S$13=3,SUM(N19:P19),IF($S$13=2,SUM(N19:O19),N19))))/$S$13</f>
        <v>0</v>
      </c>
    </row>
    <row r="20" spans="1:19" ht="156" customHeight="1" x14ac:dyDescent="0.25">
      <c r="A20" s="9" t="s">
        <v>8</v>
      </c>
      <c r="B20" s="4" t="s">
        <v>173</v>
      </c>
      <c r="C20" s="23">
        <v>0.9</v>
      </c>
      <c r="D20" s="19">
        <f>(1-C20)*D19</f>
        <v>1.3999999999999995E-2</v>
      </c>
      <c r="E20" s="21"/>
      <c r="F20" s="35" t="s">
        <v>407</v>
      </c>
      <c r="H20" s="79"/>
      <c r="I20" s="73">
        <v>0</v>
      </c>
      <c r="J20" s="73">
        <v>0</v>
      </c>
      <c r="K20" s="73">
        <v>0</v>
      </c>
      <c r="L20" s="73">
        <v>0</v>
      </c>
      <c r="M20" s="73">
        <v>0</v>
      </c>
      <c r="N20" s="74">
        <v>0</v>
      </c>
      <c r="O20" s="74">
        <v>0</v>
      </c>
      <c r="P20" s="74">
        <v>0</v>
      </c>
      <c r="Q20" s="74">
        <v>0</v>
      </c>
      <c r="R20" s="74">
        <v>0</v>
      </c>
      <c r="S20" s="75">
        <f>IF($S$13=5,SUM(N20:R20),IF($S$13=4,SUM(N20:Q20),IF($S$13=3,SUM(N20:P20),IF($S$13=2,SUM(N20:O20),N20))))/$S$13</f>
        <v>0</v>
      </c>
    </row>
    <row r="21" spans="1:19" ht="150" customHeight="1" x14ac:dyDescent="0.25">
      <c r="A21" s="9" t="s">
        <v>15</v>
      </c>
      <c r="B21" s="4" t="s">
        <v>175</v>
      </c>
      <c r="C21" s="23">
        <v>0.5</v>
      </c>
      <c r="D21" s="19">
        <f>C21*D20</f>
        <v>6.9999999999999975E-3</v>
      </c>
      <c r="E21" s="21">
        <f>D21</f>
        <v>6.9999999999999975E-3</v>
      </c>
      <c r="F21" s="35" t="s">
        <v>321</v>
      </c>
      <c r="H21" s="79"/>
      <c r="I21" s="73">
        <v>0</v>
      </c>
      <c r="J21" s="73">
        <v>0</v>
      </c>
      <c r="K21" s="73">
        <v>0</v>
      </c>
      <c r="L21" s="73">
        <v>0</v>
      </c>
      <c r="M21" s="73">
        <v>0</v>
      </c>
      <c r="N21" s="74">
        <v>0</v>
      </c>
      <c r="O21" s="74">
        <v>0</v>
      </c>
      <c r="P21" s="74">
        <v>0</v>
      </c>
      <c r="Q21" s="74">
        <v>0</v>
      </c>
      <c r="R21" s="74">
        <v>0</v>
      </c>
      <c r="S21" s="75">
        <f>IF($S$13=5,SUM(N21:R21),IF($S$13=4,SUM(N21:Q21),IF($S$13=3,SUM(N21:P21),IF($S$13=2,SUM(N21:O21),N21))))/$S$13</f>
        <v>0</v>
      </c>
    </row>
    <row r="22" spans="1:19" ht="13.05" customHeight="1" x14ac:dyDescent="0.25">
      <c r="A22" s="9"/>
      <c r="B22" s="4"/>
    </row>
    <row r="23" spans="1:19" ht="13.05" customHeight="1" x14ac:dyDescent="0.25">
      <c r="A23" s="85" t="s">
        <v>16</v>
      </c>
      <c r="B23" s="85"/>
      <c r="C23" s="85"/>
      <c r="D23" s="85"/>
      <c r="E23" s="25">
        <f>E21</f>
        <v>6.9999999999999975E-3</v>
      </c>
    </row>
    <row r="24" spans="1:19" ht="25.5" customHeight="1" x14ac:dyDescent="0.25">
      <c r="A24" s="85" t="s">
        <v>17</v>
      </c>
      <c r="B24" s="85"/>
      <c r="C24" s="85"/>
      <c r="D24" s="85"/>
      <c r="E24" s="25">
        <f>E23*C10</f>
        <v>3.4999999999999989E-2</v>
      </c>
    </row>
    <row r="25" spans="1:19" ht="13.05" customHeight="1" x14ac:dyDescent="0.25">
      <c r="B25" s="13"/>
      <c r="C25" s="4"/>
    </row>
    <row r="26" spans="1:19" ht="21" x14ac:dyDescent="0.4">
      <c r="A26" s="14" t="s">
        <v>327</v>
      </c>
      <c r="B26" s="3"/>
    </row>
    <row r="28" spans="1:19" x14ac:dyDescent="0.25">
      <c r="A28" s="47" t="s">
        <v>110</v>
      </c>
      <c r="B28" s="31"/>
      <c r="C28" s="91" t="s">
        <v>363</v>
      </c>
      <c r="D28" s="91"/>
      <c r="E28" s="91"/>
      <c r="F28" s="91"/>
    </row>
    <row r="29" spans="1:19" x14ac:dyDescent="0.25">
      <c r="R29" s="72" t="s">
        <v>258</v>
      </c>
      <c r="S29">
        <v>5</v>
      </c>
    </row>
    <row r="30" spans="1:19" ht="37.5" customHeight="1" x14ac:dyDescent="0.25">
      <c r="A30" s="1" t="s">
        <v>18</v>
      </c>
      <c r="B30" s="1"/>
      <c r="C30" s="107" t="s">
        <v>141</v>
      </c>
      <c r="D30" s="107"/>
      <c r="E30" s="107"/>
      <c r="F30" s="28" t="s">
        <v>63</v>
      </c>
      <c r="I30" s="76" t="s">
        <v>250</v>
      </c>
      <c r="J30" s="76" t="s">
        <v>251</v>
      </c>
      <c r="K30" s="76" t="s">
        <v>252</v>
      </c>
      <c r="L30" s="76" t="s">
        <v>253</v>
      </c>
      <c r="M30" s="76" t="s">
        <v>254</v>
      </c>
      <c r="N30" s="77" t="s">
        <v>250</v>
      </c>
      <c r="O30" s="77" t="s">
        <v>251</v>
      </c>
      <c r="P30" s="77" t="s">
        <v>252</v>
      </c>
      <c r="Q30" s="77" t="s">
        <v>253</v>
      </c>
      <c r="R30" s="77" t="s">
        <v>254</v>
      </c>
      <c r="S30" s="68" t="s">
        <v>257</v>
      </c>
    </row>
    <row r="31" spans="1:19" ht="34.200000000000003" x14ac:dyDescent="0.25">
      <c r="A31" s="9" t="s">
        <v>3</v>
      </c>
      <c r="B31" s="4" t="s">
        <v>166</v>
      </c>
      <c r="C31" s="23">
        <v>1</v>
      </c>
      <c r="E31" s="6">
        <f>C31</f>
        <v>1</v>
      </c>
      <c r="F31" s="35" t="s">
        <v>364</v>
      </c>
      <c r="H31" s="79"/>
      <c r="I31" s="73">
        <v>0</v>
      </c>
      <c r="J31" s="73">
        <v>0</v>
      </c>
      <c r="K31" s="73">
        <v>0</v>
      </c>
      <c r="L31" s="73">
        <v>0</v>
      </c>
      <c r="M31" s="73">
        <v>0</v>
      </c>
      <c r="N31" s="74">
        <v>0</v>
      </c>
      <c r="O31" s="74">
        <v>0</v>
      </c>
      <c r="P31" s="74">
        <v>0</v>
      </c>
      <c r="Q31" s="74">
        <v>0</v>
      </c>
      <c r="R31" s="74">
        <v>0</v>
      </c>
      <c r="S31" s="75">
        <f>IF($S$29=5,SUM(N31:R31),IF($S$29=4,SUM(N31:Q31),IF($S$29=3,SUM(N31:P31),IF($S$29=2,SUM(N31:O31),N31))))/$S$29</f>
        <v>0</v>
      </c>
    </row>
    <row r="32" spans="1:19" ht="66" customHeight="1" x14ac:dyDescent="0.25">
      <c r="A32" s="9" t="s">
        <v>5</v>
      </c>
      <c r="B32" s="30" t="s">
        <v>74</v>
      </c>
      <c r="C32" s="23">
        <v>1</v>
      </c>
      <c r="D32" s="102">
        <f>C32*C33</f>
        <v>0.1</v>
      </c>
      <c r="E32" s="104">
        <f>D32+D34-(D32*D34)</f>
        <v>0.67600000000000005</v>
      </c>
      <c r="F32" s="35" t="s">
        <v>374</v>
      </c>
      <c r="H32" s="79"/>
      <c r="I32" s="73">
        <v>0</v>
      </c>
      <c r="J32" s="73">
        <v>0</v>
      </c>
      <c r="K32" s="73">
        <v>0</v>
      </c>
      <c r="L32" s="73">
        <v>0</v>
      </c>
      <c r="M32" s="73">
        <v>0</v>
      </c>
      <c r="N32" s="74">
        <v>0</v>
      </c>
      <c r="O32" s="74">
        <v>0</v>
      </c>
      <c r="P32" s="74">
        <v>0</v>
      </c>
      <c r="Q32" s="74">
        <v>0</v>
      </c>
      <c r="R32" s="74">
        <v>0</v>
      </c>
      <c r="S32" s="75">
        <f t="shared" ref="S32:S39" si="0">IF($S$29=5,SUM(N32:R32),IF($S$29=4,SUM(N32:Q32),IF($S$29=3,SUM(N32:P32),IF($S$29=2,SUM(N32:O32),N32))))/$S$29</f>
        <v>0</v>
      </c>
    </row>
    <row r="33" spans="1:19" ht="68.400000000000006" x14ac:dyDescent="0.25">
      <c r="A33" s="9"/>
      <c r="B33" s="30" t="s">
        <v>65</v>
      </c>
      <c r="C33" s="23">
        <v>0.1</v>
      </c>
      <c r="D33" s="103"/>
      <c r="E33" s="104"/>
      <c r="F33" s="35" t="s">
        <v>365</v>
      </c>
      <c r="H33" s="79"/>
      <c r="I33" s="73">
        <v>0</v>
      </c>
      <c r="J33" s="73">
        <v>0</v>
      </c>
      <c r="K33" s="73">
        <v>0</v>
      </c>
      <c r="L33" s="73">
        <v>0</v>
      </c>
      <c r="M33" s="73">
        <v>0</v>
      </c>
      <c r="N33" s="74">
        <v>0</v>
      </c>
      <c r="O33" s="74">
        <v>0</v>
      </c>
      <c r="P33" s="74">
        <v>0</v>
      </c>
      <c r="Q33" s="74">
        <v>0</v>
      </c>
      <c r="R33" s="74">
        <v>0</v>
      </c>
      <c r="S33" s="75">
        <f t="shared" si="0"/>
        <v>0</v>
      </c>
    </row>
    <row r="34" spans="1:19" ht="182.55" customHeight="1" x14ac:dyDescent="0.25">
      <c r="A34" s="9" t="s">
        <v>7</v>
      </c>
      <c r="B34" s="30" t="s">
        <v>167</v>
      </c>
      <c r="C34" s="23">
        <v>0.8</v>
      </c>
      <c r="D34" s="102">
        <f>C34*C35</f>
        <v>0.64000000000000012</v>
      </c>
      <c r="E34" s="104"/>
      <c r="F34" s="35" t="s">
        <v>366</v>
      </c>
      <c r="H34" s="79"/>
      <c r="I34" s="73">
        <v>0</v>
      </c>
      <c r="J34" s="73">
        <v>0</v>
      </c>
      <c r="K34" s="73">
        <v>0</v>
      </c>
      <c r="L34" s="73">
        <v>0</v>
      </c>
      <c r="M34" s="73">
        <v>0</v>
      </c>
      <c r="N34" s="74">
        <v>0</v>
      </c>
      <c r="O34" s="74">
        <v>0</v>
      </c>
      <c r="P34" s="74">
        <v>0</v>
      </c>
      <c r="Q34" s="74">
        <v>0</v>
      </c>
      <c r="R34" s="74">
        <v>0</v>
      </c>
      <c r="S34" s="75">
        <f t="shared" si="0"/>
        <v>0</v>
      </c>
    </row>
    <row r="35" spans="1:19" ht="68.400000000000006" x14ac:dyDescent="0.25">
      <c r="A35" s="9"/>
      <c r="B35" s="30" t="s">
        <v>168</v>
      </c>
      <c r="C35" s="23">
        <v>0.8</v>
      </c>
      <c r="D35" s="103"/>
      <c r="E35" s="104"/>
      <c r="F35" s="35" t="s">
        <v>377</v>
      </c>
      <c r="H35" s="79"/>
      <c r="I35" s="73">
        <v>0</v>
      </c>
      <c r="J35" s="73">
        <v>0</v>
      </c>
      <c r="K35" s="73">
        <v>0</v>
      </c>
      <c r="L35" s="73">
        <v>0</v>
      </c>
      <c r="M35" s="73">
        <v>0</v>
      </c>
      <c r="N35" s="74">
        <v>0</v>
      </c>
      <c r="O35" s="74">
        <v>0</v>
      </c>
      <c r="P35" s="74">
        <v>0</v>
      </c>
      <c r="Q35" s="74">
        <v>0</v>
      </c>
      <c r="R35" s="74">
        <v>0</v>
      </c>
      <c r="S35" s="75">
        <f t="shared" si="0"/>
        <v>0</v>
      </c>
    </row>
    <row r="36" spans="1:19" ht="52.05" customHeight="1" x14ac:dyDescent="0.25">
      <c r="A36" s="9" t="s">
        <v>8</v>
      </c>
      <c r="B36" s="4" t="s">
        <v>76</v>
      </c>
      <c r="C36" s="23">
        <v>1</v>
      </c>
      <c r="D36" s="2"/>
      <c r="E36" s="6">
        <f>C36</f>
        <v>1</v>
      </c>
      <c r="F36" s="35" t="s">
        <v>367</v>
      </c>
      <c r="H36" s="79"/>
      <c r="I36" s="73">
        <v>0</v>
      </c>
      <c r="J36" s="73">
        <v>0</v>
      </c>
      <c r="K36" s="73">
        <v>0</v>
      </c>
      <c r="L36" s="73">
        <v>0</v>
      </c>
      <c r="M36" s="73">
        <v>0</v>
      </c>
      <c r="N36" s="74">
        <v>0</v>
      </c>
      <c r="O36" s="74">
        <v>0</v>
      </c>
      <c r="P36" s="74">
        <v>0</v>
      </c>
      <c r="Q36" s="74">
        <v>0</v>
      </c>
      <c r="R36" s="74">
        <v>0</v>
      </c>
      <c r="S36" s="75">
        <f t="shared" si="0"/>
        <v>0</v>
      </c>
    </row>
    <row r="37" spans="1:19" ht="327.45" customHeight="1" x14ac:dyDescent="0.25">
      <c r="A37" s="9" t="s">
        <v>15</v>
      </c>
      <c r="B37" s="4" t="s">
        <v>119</v>
      </c>
      <c r="C37" s="23">
        <v>0.3</v>
      </c>
      <c r="D37" s="2"/>
      <c r="E37" s="6">
        <f>C37</f>
        <v>0.3</v>
      </c>
      <c r="F37" s="35" t="s">
        <v>380</v>
      </c>
      <c r="H37" s="79"/>
      <c r="I37" s="73">
        <v>0</v>
      </c>
      <c r="J37" s="73">
        <v>0</v>
      </c>
      <c r="K37" s="73">
        <v>0</v>
      </c>
      <c r="L37" s="73">
        <v>0</v>
      </c>
      <c r="M37" s="73">
        <v>0</v>
      </c>
      <c r="N37" s="74">
        <v>0</v>
      </c>
      <c r="O37" s="74">
        <v>0</v>
      </c>
      <c r="P37" s="74">
        <v>0</v>
      </c>
      <c r="Q37" s="74">
        <v>0</v>
      </c>
      <c r="R37" s="74">
        <v>0</v>
      </c>
      <c r="S37" s="75">
        <f t="shared" si="0"/>
        <v>0</v>
      </c>
    </row>
    <row r="38" spans="1:19" ht="219.45" customHeight="1" x14ac:dyDescent="0.25">
      <c r="A38" s="9" t="s">
        <v>19</v>
      </c>
      <c r="B38" s="4" t="s">
        <v>77</v>
      </c>
      <c r="C38" s="23">
        <v>0.8</v>
      </c>
      <c r="D38" s="29"/>
      <c r="E38" s="6">
        <f>1-C38</f>
        <v>0.19999999999999996</v>
      </c>
      <c r="F38" s="35" t="s">
        <v>381</v>
      </c>
      <c r="H38" s="79"/>
      <c r="I38" s="73">
        <v>0</v>
      </c>
      <c r="J38" s="73">
        <v>0</v>
      </c>
      <c r="K38" s="73">
        <v>0</v>
      </c>
      <c r="L38" s="73">
        <v>0</v>
      </c>
      <c r="M38" s="73">
        <v>0</v>
      </c>
      <c r="N38" s="74">
        <v>0</v>
      </c>
      <c r="O38" s="74">
        <v>0</v>
      </c>
      <c r="P38" s="74">
        <v>0</v>
      </c>
      <c r="Q38" s="74">
        <v>0</v>
      </c>
      <c r="R38" s="74">
        <v>0</v>
      </c>
      <c r="S38" s="75">
        <f t="shared" si="0"/>
        <v>0</v>
      </c>
    </row>
    <row r="39" spans="1:19" ht="91.2" x14ac:dyDescent="0.25">
      <c r="A39" s="9" t="s">
        <v>20</v>
      </c>
      <c r="B39" s="4" t="s">
        <v>64</v>
      </c>
      <c r="C39" s="23">
        <v>0.7</v>
      </c>
      <c r="D39" s="29"/>
      <c r="E39" s="6">
        <f>C39</f>
        <v>0.7</v>
      </c>
      <c r="F39" s="35" t="s">
        <v>370</v>
      </c>
      <c r="H39" s="79"/>
      <c r="I39" s="73">
        <v>0</v>
      </c>
      <c r="J39" s="73">
        <v>0</v>
      </c>
      <c r="K39" s="73">
        <v>0</v>
      </c>
      <c r="L39" s="73">
        <v>0</v>
      </c>
      <c r="M39" s="73">
        <v>0</v>
      </c>
      <c r="N39" s="74">
        <v>0</v>
      </c>
      <c r="O39" s="74">
        <v>0</v>
      </c>
      <c r="P39" s="74">
        <v>0</v>
      </c>
      <c r="Q39" s="74">
        <v>0</v>
      </c>
      <c r="R39" s="74">
        <v>0</v>
      </c>
      <c r="S39" s="75">
        <f t="shared" si="0"/>
        <v>0</v>
      </c>
    </row>
    <row r="40" spans="1:19" ht="23.25" customHeight="1" x14ac:dyDescent="0.25">
      <c r="A40" s="9"/>
      <c r="B40" s="4"/>
      <c r="C40" s="5"/>
      <c r="D40" s="29"/>
      <c r="E40" s="6"/>
      <c r="F40" s="29"/>
    </row>
    <row r="41" spans="1:19" ht="30.75" customHeight="1" x14ac:dyDescent="0.25">
      <c r="A41" s="85" t="s">
        <v>116</v>
      </c>
      <c r="B41" s="85"/>
      <c r="C41" s="85"/>
      <c r="D41" s="85"/>
      <c r="E41" s="7">
        <f>E31*E32*E36*E37*E38*E39</f>
        <v>2.8391999999999994E-2</v>
      </c>
      <c r="F41" s="29"/>
    </row>
    <row r="42" spans="1:19" ht="16.5" customHeight="1" x14ac:dyDescent="0.25">
      <c r="A42" s="31"/>
      <c r="B42" s="31"/>
      <c r="C42" s="31"/>
      <c r="D42" s="31"/>
      <c r="E42" s="7"/>
      <c r="F42" s="29"/>
    </row>
    <row r="43" spans="1:19" ht="18" customHeight="1" x14ac:dyDescent="0.3">
      <c r="A43" s="14" t="s">
        <v>291</v>
      </c>
      <c r="B43" s="31"/>
      <c r="C43" s="31"/>
      <c r="D43" s="31"/>
      <c r="E43" s="7"/>
      <c r="F43" s="29"/>
    </row>
    <row r="44" spans="1:19" ht="18" customHeight="1" x14ac:dyDescent="0.3">
      <c r="A44" s="14"/>
      <c r="B44" s="31"/>
      <c r="C44" s="31"/>
      <c r="D44" s="31"/>
      <c r="E44" s="7"/>
      <c r="F44" s="29"/>
    </row>
    <row r="45" spans="1:19" ht="18" customHeight="1" x14ac:dyDescent="0.25">
      <c r="A45" s="47" t="s">
        <v>110</v>
      </c>
      <c r="B45" s="31"/>
      <c r="C45" s="91" t="s">
        <v>328</v>
      </c>
      <c r="D45" s="91"/>
      <c r="E45" s="91"/>
      <c r="F45" s="91"/>
    </row>
    <row r="46" spans="1:19" ht="18" customHeight="1" x14ac:dyDescent="0.3">
      <c r="A46" s="14"/>
      <c r="B46" s="31"/>
      <c r="C46" s="31"/>
      <c r="D46" s="31"/>
      <c r="E46" s="7"/>
      <c r="F46" s="29"/>
      <c r="R46" s="72" t="s">
        <v>258</v>
      </c>
      <c r="S46">
        <v>4</v>
      </c>
    </row>
    <row r="47" spans="1:19" ht="19.05" customHeight="1" x14ac:dyDescent="0.25">
      <c r="A47" s="9"/>
      <c r="B47" s="31"/>
      <c r="C47" s="105" t="s">
        <v>140</v>
      </c>
      <c r="D47" s="105"/>
      <c r="E47" s="105"/>
      <c r="F47" s="28" t="s">
        <v>63</v>
      </c>
      <c r="I47" s="76" t="s">
        <v>250</v>
      </c>
      <c r="J47" s="76" t="s">
        <v>251</v>
      </c>
      <c r="K47" s="76" t="s">
        <v>252</v>
      </c>
      <c r="L47" s="76" t="s">
        <v>253</v>
      </c>
      <c r="M47" s="76" t="s">
        <v>254</v>
      </c>
      <c r="N47" s="77" t="s">
        <v>250</v>
      </c>
      <c r="O47" s="77" t="s">
        <v>251</v>
      </c>
      <c r="P47" s="77" t="s">
        <v>252</v>
      </c>
      <c r="Q47" s="77" t="s">
        <v>253</v>
      </c>
      <c r="R47" s="77" t="s">
        <v>254</v>
      </c>
      <c r="S47" s="68" t="s">
        <v>257</v>
      </c>
    </row>
    <row r="48" spans="1:19" ht="102.6" x14ac:dyDescent="0.25">
      <c r="A48" s="9" t="s">
        <v>3</v>
      </c>
      <c r="B48" s="33" t="s">
        <v>111</v>
      </c>
      <c r="C48" s="23">
        <v>0</v>
      </c>
      <c r="D48" s="102">
        <f>C48*C49</f>
        <v>0</v>
      </c>
      <c r="E48" s="97">
        <f>IF(D48+D50-(D48*D50)&gt;1, 1,D48+D50-(D48*D50))</f>
        <v>4.000000000000001E-3</v>
      </c>
      <c r="F48" s="35" t="s">
        <v>371</v>
      </c>
      <c r="H48" s="79"/>
      <c r="I48" s="73">
        <v>0</v>
      </c>
      <c r="J48" s="73">
        <v>0</v>
      </c>
      <c r="K48" s="73">
        <v>0</v>
      </c>
      <c r="L48" s="73">
        <v>0</v>
      </c>
      <c r="M48" s="73">
        <v>0</v>
      </c>
      <c r="N48" s="74">
        <v>0</v>
      </c>
      <c r="O48" s="74">
        <v>0</v>
      </c>
      <c r="P48" s="74">
        <v>0</v>
      </c>
      <c r="Q48" s="74">
        <v>0</v>
      </c>
      <c r="R48" s="74">
        <v>0</v>
      </c>
      <c r="S48" s="75">
        <f>IF($S$46=5,SUM(N48:R48),IF($S$46=4,SUM(N48:Q48),IF($S$46=3,SUM(N48:P48),IF($S$46=2,SUM(N48:O48),N48))))/$S$46</f>
        <v>0</v>
      </c>
    </row>
    <row r="49" spans="1:19" ht="153.44999999999999" customHeight="1" x14ac:dyDescent="0.25">
      <c r="A49" s="9" t="s">
        <v>5</v>
      </c>
      <c r="B49" s="33" t="s">
        <v>184</v>
      </c>
      <c r="C49" s="23">
        <v>0.05</v>
      </c>
      <c r="D49" s="103"/>
      <c r="E49" s="97"/>
      <c r="F49" s="35" t="s">
        <v>385</v>
      </c>
      <c r="H49" s="79"/>
      <c r="I49" s="73">
        <v>0</v>
      </c>
      <c r="J49" s="73">
        <v>0</v>
      </c>
      <c r="K49" s="73">
        <v>0</v>
      </c>
      <c r="L49" s="73">
        <v>0</v>
      </c>
      <c r="M49" s="73">
        <v>0</v>
      </c>
      <c r="N49" s="74">
        <v>0</v>
      </c>
      <c r="O49" s="74">
        <v>0</v>
      </c>
      <c r="P49" s="74">
        <v>0</v>
      </c>
      <c r="Q49" s="74">
        <v>0</v>
      </c>
      <c r="R49" s="74">
        <v>0</v>
      </c>
      <c r="S49" s="75">
        <f t="shared" ref="S49:S52" si="1">IF($S$46=5,SUM(N49:R49),IF($S$46=4,SUM(N49:Q49),IF($S$46=3,SUM(N49:P49),IF($S$46=2,SUM(N49:O49),N49))))/$S$46</f>
        <v>0</v>
      </c>
    </row>
    <row r="50" spans="1:19" ht="262.95" customHeight="1" x14ac:dyDescent="0.25">
      <c r="A50" s="9" t="s">
        <v>7</v>
      </c>
      <c r="B50" s="33" t="s">
        <v>282</v>
      </c>
      <c r="C50" s="23">
        <v>0.4</v>
      </c>
      <c r="D50" s="102">
        <f>C50*C51*C52</f>
        <v>4.000000000000001E-3</v>
      </c>
      <c r="E50" s="97"/>
      <c r="F50" s="35" t="s">
        <v>388</v>
      </c>
      <c r="H50" s="79"/>
      <c r="I50" s="73">
        <v>0</v>
      </c>
      <c r="J50" s="73">
        <v>0</v>
      </c>
      <c r="K50" s="73">
        <v>0</v>
      </c>
      <c r="L50" s="73">
        <v>0</v>
      </c>
      <c r="M50" s="73">
        <v>0</v>
      </c>
      <c r="N50" s="74">
        <v>0</v>
      </c>
      <c r="O50" s="74">
        <v>0</v>
      </c>
      <c r="P50" s="74">
        <v>0</v>
      </c>
      <c r="Q50" s="74">
        <v>0</v>
      </c>
      <c r="R50" s="74">
        <v>0</v>
      </c>
      <c r="S50" s="75">
        <f t="shared" si="1"/>
        <v>0</v>
      </c>
    </row>
    <row r="51" spans="1:19" ht="409.5" customHeight="1" x14ac:dyDescent="0.25">
      <c r="A51" s="9" t="s">
        <v>8</v>
      </c>
      <c r="B51" s="33" t="s">
        <v>112</v>
      </c>
      <c r="C51" s="23">
        <v>0.2</v>
      </c>
      <c r="D51" s="102"/>
      <c r="E51" s="97"/>
      <c r="F51" s="35" t="s">
        <v>389</v>
      </c>
      <c r="H51" s="79"/>
      <c r="I51" s="73">
        <v>0</v>
      </c>
      <c r="J51" s="73">
        <v>0</v>
      </c>
      <c r="K51" s="73">
        <v>0</v>
      </c>
      <c r="L51" s="73">
        <v>0</v>
      </c>
      <c r="M51" s="73">
        <v>0</v>
      </c>
      <c r="N51" s="74">
        <v>0</v>
      </c>
      <c r="O51" s="74">
        <v>0</v>
      </c>
      <c r="P51" s="74">
        <v>0</v>
      </c>
      <c r="Q51" s="74">
        <v>0</v>
      </c>
      <c r="R51" s="74">
        <v>0</v>
      </c>
      <c r="S51" s="75">
        <f t="shared" si="1"/>
        <v>0</v>
      </c>
    </row>
    <row r="52" spans="1:19" ht="205.2" x14ac:dyDescent="0.25">
      <c r="A52" s="9" t="s">
        <v>15</v>
      </c>
      <c r="B52" s="33" t="s">
        <v>182</v>
      </c>
      <c r="C52" s="23">
        <v>0.05</v>
      </c>
      <c r="D52" s="102"/>
      <c r="E52" s="97"/>
      <c r="F52" s="35" t="s">
        <v>391</v>
      </c>
      <c r="H52" s="79"/>
      <c r="I52" s="73">
        <v>0</v>
      </c>
      <c r="J52" s="73">
        <v>0</v>
      </c>
      <c r="K52" s="73">
        <v>0</v>
      </c>
      <c r="L52" s="73">
        <v>0</v>
      </c>
      <c r="M52" s="73">
        <v>0</v>
      </c>
      <c r="N52" s="74">
        <v>0</v>
      </c>
      <c r="O52" s="74">
        <v>0</v>
      </c>
      <c r="P52" s="74">
        <v>0</v>
      </c>
      <c r="Q52" s="74">
        <v>0</v>
      </c>
      <c r="R52" s="74">
        <v>0</v>
      </c>
      <c r="S52" s="75">
        <f t="shared" si="1"/>
        <v>0</v>
      </c>
    </row>
    <row r="53" spans="1:19" ht="18.75" customHeight="1" x14ac:dyDescent="0.25">
      <c r="A53" s="9"/>
      <c r="B53" s="31"/>
      <c r="C53" s="31"/>
      <c r="D53" s="31"/>
      <c r="E53" s="7"/>
      <c r="F53" s="29"/>
    </row>
    <row r="54" spans="1:19" ht="40.5" customHeight="1" x14ac:dyDescent="0.25">
      <c r="A54" s="85" t="s">
        <v>115</v>
      </c>
      <c r="B54" s="85"/>
      <c r="C54" s="85"/>
      <c r="D54" s="85"/>
      <c r="E54" s="7">
        <f>E48</f>
        <v>4.000000000000001E-3</v>
      </c>
      <c r="F54" s="29"/>
      <c r="I54" s="78" t="s">
        <v>261</v>
      </c>
    </row>
    <row r="55" spans="1:19" ht="18.75" customHeight="1" x14ac:dyDescent="0.25">
      <c r="A55" s="12"/>
      <c r="B55" s="12"/>
      <c r="C55" s="12"/>
      <c r="D55" s="12"/>
      <c r="E55" s="8"/>
      <c r="F55" s="29"/>
    </row>
    <row r="56" spans="1:19" ht="15" customHeight="1" x14ac:dyDescent="0.3">
      <c r="A56" s="14" t="s">
        <v>21</v>
      </c>
      <c r="B56" s="12"/>
      <c r="C56" s="12"/>
      <c r="D56" s="12"/>
      <c r="E56" s="8"/>
      <c r="F56" s="29"/>
    </row>
    <row r="57" spans="1:19" ht="11.55" customHeight="1" x14ac:dyDescent="0.25">
      <c r="A57" s="12"/>
      <c r="B57" s="12"/>
      <c r="C57" s="12"/>
      <c r="D57" s="12"/>
      <c r="E57" s="8"/>
      <c r="F57" s="29"/>
    </row>
    <row r="58" spans="1:19" x14ac:dyDescent="0.25">
      <c r="A58" s="85" t="s">
        <v>22</v>
      </c>
      <c r="B58" s="85"/>
      <c r="C58" s="85"/>
      <c r="D58" s="85"/>
      <c r="E58" s="7">
        <f>E24</f>
        <v>3.4999999999999989E-2</v>
      </c>
      <c r="F58" s="29"/>
    </row>
    <row r="59" spans="1:19" ht="31.05" customHeight="1" x14ac:dyDescent="0.25">
      <c r="A59" s="85" t="s">
        <v>117</v>
      </c>
      <c r="B59" s="85"/>
      <c r="C59" s="85"/>
      <c r="D59" s="85"/>
      <c r="E59" s="7">
        <f>E41</f>
        <v>2.8391999999999994E-2</v>
      </c>
      <c r="F59" s="29"/>
    </row>
    <row r="60" spans="1:19" ht="29.55" customHeight="1" x14ac:dyDescent="0.25">
      <c r="A60" s="85" t="s">
        <v>118</v>
      </c>
      <c r="B60" s="85"/>
      <c r="C60" s="85"/>
      <c r="D60" s="85"/>
      <c r="E60" s="7">
        <f>E54</f>
        <v>4.000000000000001E-3</v>
      </c>
      <c r="F60" s="29"/>
    </row>
    <row r="61" spans="1:19" ht="15" customHeight="1" x14ac:dyDescent="0.25">
      <c r="A61" s="12"/>
      <c r="B61" s="12"/>
      <c r="C61" s="12"/>
      <c r="D61" s="12"/>
      <c r="E61" s="8"/>
      <c r="F61" s="29"/>
    </row>
    <row r="62" spans="1:19" ht="15" customHeight="1" x14ac:dyDescent="0.25">
      <c r="A62" s="92" t="s">
        <v>41</v>
      </c>
      <c r="B62" s="92"/>
      <c r="C62" s="92"/>
      <c r="D62" s="92"/>
      <c r="E62" s="15">
        <f>MIN(E58*E59+E60,1)</f>
        <v>4.9937200000000001E-3</v>
      </c>
      <c r="F62" s="29"/>
    </row>
    <row r="63" spans="1:19" ht="15" customHeight="1" x14ac:dyDescent="0.25">
      <c r="A63" s="32"/>
      <c r="B63" s="32"/>
      <c r="C63" s="32"/>
      <c r="D63" s="32"/>
      <c r="E63" s="8"/>
      <c r="F63" s="29"/>
    </row>
    <row r="64" spans="1:19" ht="15" customHeight="1" x14ac:dyDescent="0.25">
      <c r="A64" s="88" t="s">
        <v>50</v>
      </c>
      <c r="B64" s="88"/>
      <c r="C64" s="32"/>
      <c r="D64" s="89" t="str">
        <f>IF(E62&lt;=0.05,"Sehr tief",IF(E62&lt;=0.1,"Tief",IF(E62&lt;=0.25,"Mittel",IF(E62&lt;=0.5,"Hoch","Sehr hoch"))))</f>
        <v>Sehr tief</v>
      </c>
      <c r="E64" s="89"/>
      <c r="F64" s="29"/>
    </row>
    <row r="65" spans="1:6" ht="15" customHeight="1" x14ac:dyDescent="0.25">
      <c r="A65" s="32"/>
      <c r="B65" s="32"/>
      <c r="C65" s="32"/>
      <c r="D65" s="32"/>
      <c r="E65" s="8"/>
      <c r="F65" s="29"/>
    </row>
    <row r="66" spans="1:6" ht="19.5" customHeight="1" x14ac:dyDescent="0.25">
      <c r="A66" s="85" t="s">
        <v>185</v>
      </c>
      <c r="B66" s="85"/>
      <c r="C66" s="85"/>
      <c r="D66" s="85"/>
      <c r="E66" s="24">
        <f>IF($E$62=1,0,IF(LN(1-$E$62)*$C$10=0,"∞",LN(1-0.9)/LN(1-$E$62)*$C$10))</f>
        <v>2299.7195110896218</v>
      </c>
      <c r="F66" s="29"/>
    </row>
    <row r="67" spans="1:6" ht="15" customHeight="1" x14ac:dyDescent="0.25">
      <c r="A67" s="85" t="s">
        <v>186</v>
      </c>
      <c r="B67" s="85"/>
      <c r="C67" s="85"/>
      <c r="D67" s="85"/>
      <c r="E67" s="24">
        <f>IF($E$62=1,0,IF(LN(1-$E$62)*$C$10=0,"∞",LN(1-0.5)/LN(1-$E$62)*$C$10))</f>
        <v>692.28455445168163</v>
      </c>
      <c r="F67" s="29"/>
    </row>
    <row r="68" spans="1:6" ht="15" customHeight="1" x14ac:dyDescent="0.25">
      <c r="A68" s="87" t="s">
        <v>23</v>
      </c>
      <c r="B68" s="87"/>
      <c r="C68" s="87"/>
      <c r="D68" s="87"/>
      <c r="E68" s="24"/>
      <c r="F68" s="29"/>
    </row>
    <row r="69" spans="1:6" ht="22.05" customHeight="1" x14ac:dyDescent="0.25">
      <c r="A69" s="27"/>
      <c r="B69" s="27"/>
      <c r="C69" s="27"/>
      <c r="D69" s="27"/>
      <c r="E69" s="24"/>
      <c r="F69" s="29"/>
    </row>
    <row r="70" spans="1:6" ht="39" customHeight="1" x14ac:dyDescent="0.25">
      <c r="A70" s="93" t="s">
        <v>52</v>
      </c>
      <c r="B70" s="93"/>
      <c r="C70" s="93"/>
      <c r="D70" s="93"/>
      <c r="E70" s="93"/>
      <c r="F70" s="93"/>
    </row>
    <row r="71" spans="1:6" ht="49.95" customHeight="1" x14ac:dyDescent="0.25">
      <c r="A71" s="93" t="s">
        <v>53</v>
      </c>
      <c r="B71" s="93"/>
      <c r="C71" s="93"/>
      <c r="D71" s="93"/>
      <c r="E71" s="93"/>
      <c r="F71" s="93"/>
    </row>
    <row r="72" spans="1:6" ht="25.05" customHeight="1" x14ac:dyDescent="0.25">
      <c r="A72" s="93" t="s">
        <v>42</v>
      </c>
      <c r="B72" s="93"/>
      <c r="C72" s="93"/>
      <c r="D72" s="93"/>
      <c r="E72" s="93"/>
      <c r="F72" s="93"/>
    </row>
    <row r="73" spans="1:6" x14ac:dyDescent="0.25">
      <c r="A73" s="93" t="s">
        <v>49</v>
      </c>
      <c r="B73" s="93"/>
      <c r="C73" s="93"/>
      <c r="D73" s="93"/>
      <c r="E73" s="93"/>
      <c r="F73" s="93"/>
    </row>
    <row r="74" spans="1:6" ht="15" customHeight="1" x14ac:dyDescent="0.25">
      <c r="F74" s="29"/>
    </row>
    <row r="75" spans="1:6" ht="66.45" customHeight="1" x14ac:dyDescent="0.25">
      <c r="A75" s="90" t="s">
        <v>323</v>
      </c>
      <c r="B75" s="90"/>
      <c r="C75" s="90"/>
      <c r="D75" s="90"/>
      <c r="E75" s="90"/>
      <c r="F75" s="90"/>
    </row>
    <row r="76" spans="1:6" ht="47.55" customHeight="1" x14ac:dyDescent="0.25">
      <c r="A76" s="90" t="s">
        <v>325</v>
      </c>
      <c r="B76" s="90"/>
      <c r="C76" s="90"/>
      <c r="D76" s="90"/>
      <c r="E76" s="90"/>
      <c r="F76" s="90"/>
    </row>
    <row r="77" spans="1:6" ht="47.55" customHeight="1" x14ac:dyDescent="0.25">
      <c r="A77" s="90" t="s">
        <v>79</v>
      </c>
      <c r="B77" s="90"/>
      <c r="C77" s="90"/>
      <c r="D77" s="90"/>
      <c r="E77" s="90"/>
      <c r="F77" s="90"/>
    </row>
    <row r="78" spans="1:6" ht="32.549999999999997" customHeight="1" x14ac:dyDescent="0.25">
      <c r="A78" s="90" t="s">
        <v>56</v>
      </c>
      <c r="B78" s="90"/>
      <c r="C78" s="90"/>
      <c r="D78" s="90"/>
      <c r="E78" s="90"/>
      <c r="F78" s="90"/>
    </row>
    <row r="79" spans="1:6" ht="31.95" customHeight="1" x14ac:dyDescent="0.25">
      <c r="A79" s="90" t="s">
        <v>57</v>
      </c>
      <c r="B79" s="90"/>
      <c r="C79" s="90"/>
      <c r="D79" s="90"/>
      <c r="E79" s="90"/>
      <c r="F79" s="90"/>
    </row>
    <row r="80" spans="1:6" ht="18.45" customHeight="1" x14ac:dyDescent="0.25">
      <c r="A80" s="90" t="s">
        <v>24</v>
      </c>
      <c r="B80" s="90"/>
      <c r="C80" s="90"/>
      <c r="D80" s="90"/>
      <c r="E80" s="90"/>
      <c r="F80" s="90"/>
    </row>
    <row r="81" spans="1:6" ht="120" customHeight="1" x14ac:dyDescent="0.25">
      <c r="A81" s="90" t="s">
        <v>401</v>
      </c>
      <c r="B81" s="90"/>
      <c r="C81" s="90"/>
      <c r="D81" s="90"/>
      <c r="E81" s="90"/>
      <c r="F81" s="90"/>
    </row>
    <row r="82" spans="1:6" ht="52.5" customHeight="1" x14ac:dyDescent="0.25">
      <c r="A82" s="90" t="s">
        <v>60</v>
      </c>
      <c r="B82" s="90"/>
      <c r="C82" s="90"/>
      <c r="D82" s="90"/>
      <c r="E82" s="90"/>
      <c r="F82" s="90"/>
    </row>
    <row r="83" spans="1:6" ht="46.5" customHeight="1" x14ac:dyDescent="0.25">
      <c r="A83" s="90" t="s">
        <v>61</v>
      </c>
      <c r="B83" s="90"/>
      <c r="C83" s="90"/>
      <c r="D83" s="90"/>
      <c r="E83" s="90"/>
      <c r="F83" s="90"/>
    </row>
    <row r="84" spans="1:6" ht="76.95" customHeight="1" x14ac:dyDescent="0.25">
      <c r="A84" s="90" t="s">
        <v>329</v>
      </c>
      <c r="B84" s="90"/>
      <c r="C84" s="90"/>
      <c r="D84" s="90"/>
      <c r="E84" s="90"/>
      <c r="F84" s="90"/>
    </row>
    <row r="85" spans="1:6" ht="33" customHeight="1" x14ac:dyDescent="0.25">
      <c r="A85" s="90" t="s">
        <v>66</v>
      </c>
      <c r="B85" s="90"/>
      <c r="C85" s="90"/>
      <c r="D85" s="90"/>
      <c r="E85" s="90"/>
      <c r="F85" s="90"/>
    </row>
    <row r="86" spans="1:6" ht="79.5" customHeight="1" x14ac:dyDescent="0.25">
      <c r="A86" s="90" t="s">
        <v>395</v>
      </c>
      <c r="B86" s="90"/>
      <c r="C86" s="90"/>
      <c r="D86" s="90"/>
      <c r="E86" s="90"/>
      <c r="F86" s="90"/>
    </row>
    <row r="87" spans="1:6" ht="22.05" customHeight="1" x14ac:dyDescent="0.25">
      <c r="A87" s="90" t="s">
        <v>114</v>
      </c>
      <c r="B87" s="90"/>
      <c r="C87" s="90"/>
      <c r="D87" s="90"/>
      <c r="E87" s="90"/>
      <c r="F87" s="90"/>
    </row>
    <row r="88" spans="1:6" ht="18.600000000000001" customHeight="1" x14ac:dyDescent="0.25">
      <c r="A88" s="86" t="s">
        <v>113</v>
      </c>
      <c r="B88" s="86"/>
      <c r="C88" s="86"/>
      <c r="D88" s="86"/>
      <c r="E88" s="86"/>
    </row>
    <row r="89" spans="1:6" ht="8.5500000000000007" customHeight="1" x14ac:dyDescent="0.25"/>
    <row r="90" spans="1:6" x14ac:dyDescent="0.25">
      <c r="A90" s="11">
        <v>1</v>
      </c>
      <c r="B90" s="81" t="s">
        <v>189</v>
      </c>
    </row>
    <row r="91" spans="1:6" x14ac:dyDescent="0.25">
      <c r="A91" s="11">
        <v>2</v>
      </c>
      <c r="B91" s="81" t="s">
        <v>354</v>
      </c>
    </row>
    <row r="92" spans="1:6" x14ac:dyDescent="0.25">
      <c r="A92" s="11">
        <v>3</v>
      </c>
      <c r="B92" s="81" t="s">
        <v>351</v>
      </c>
    </row>
    <row r="93" spans="1:6" x14ac:dyDescent="0.25">
      <c r="A93" s="11">
        <v>4</v>
      </c>
      <c r="B93" s="81" t="s">
        <v>352</v>
      </c>
    </row>
    <row r="94" spans="1:6" x14ac:dyDescent="0.25">
      <c r="A94" s="11">
        <v>5</v>
      </c>
      <c r="B94" s="81" t="s">
        <v>338</v>
      </c>
    </row>
    <row r="95" spans="1:6" x14ac:dyDescent="0.25">
      <c r="A95" s="11">
        <v>6</v>
      </c>
      <c r="B95" s="81" t="s">
        <v>331</v>
      </c>
    </row>
    <row r="96" spans="1:6" x14ac:dyDescent="0.25">
      <c r="A96" s="11">
        <v>7</v>
      </c>
      <c r="B96" s="81" t="s">
        <v>332</v>
      </c>
    </row>
    <row r="97" spans="1:2" x14ac:dyDescent="0.25">
      <c r="A97" s="11">
        <v>8</v>
      </c>
      <c r="B97" s="81" t="s">
        <v>333</v>
      </c>
    </row>
    <row r="98" spans="1:2" x14ac:dyDescent="0.25">
      <c r="A98" s="11">
        <v>9</v>
      </c>
      <c r="B98" s="81" t="s">
        <v>357</v>
      </c>
    </row>
    <row r="99" spans="1:2" x14ac:dyDescent="0.25">
      <c r="A99" s="11">
        <v>10</v>
      </c>
      <c r="B99" s="81" t="s">
        <v>191</v>
      </c>
    </row>
    <row r="100" spans="1:2" x14ac:dyDescent="0.25">
      <c r="A100" s="11">
        <v>11</v>
      </c>
      <c r="B100" s="81" t="s">
        <v>334</v>
      </c>
    </row>
    <row r="101" spans="1:2" x14ac:dyDescent="0.25">
      <c r="A101" s="11">
        <v>12</v>
      </c>
      <c r="B101" s="81" t="s">
        <v>335</v>
      </c>
    </row>
    <row r="102" spans="1:2" x14ac:dyDescent="0.25">
      <c r="A102" s="11">
        <v>13</v>
      </c>
      <c r="B102" s="81" t="s">
        <v>192</v>
      </c>
    </row>
    <row r="103" spans="1:2" x14ac:dyDescent="0.25">
      <c r="A103" s="11">
        <v>14</v>
      </c>
      <c r="B103" s="81" t="s">
        <v>202</v>
      </c>
    </row>
    <row r="104" spans="1:2" x14ac:dyDescent="0.25">
      <c r="A104" s="11">
        <v>15</v>
      </c>
      <c r="B104" s="81" t="s">
        <v>203</v>
      </c>
    </row>
    <row r="105" spans="1:2" x14ac:dyDescent="0.25">
      <c r="A105" s="11">
        <v>16</v>
      </c>
      <c r="B105" s="81" t="s">
        <v>336</v>
      </c>
    </row>
    <row r="106" spans="1:2" x14ac:dyDescent="0.25">
      <c r="A106" s="11">
        <v>17</v>
      </c>
      <c r="B106" s="81" t="s">
        <v>337</v>
      </c>
    </row>
    <row r="107" spans="1:2" x14ac:dyDescent="0.25">
      <c r="A107" s="11">
        <v>18</v>
      </c>
      <c r="B107" s="81" t="s">
        <v>368</v>
      </c>
    </row>
    <row r="109" spans="1:2" x14ac:dyDescent="0.25">
      <c r="B109" s="59" t="s">
        <v>361</v>
      </c>
    </row>
    <row r="111" spans="1:2" x14ac:dyDescent="0.25">
      <c r="A111" s="11"/>
      <c r="B111" s="59" t="s">
        <v>189</v>
      </c>
    </row>
    <row r="112" spans="1:2" x14ac:dyDescent="0.25">
      <c r="A112" s="11"/>
      <c r="B112" s="59" t="s">
        <v>194</v>
      </c>
    </row>
    <row r="113" spans="1:2" x14ac:dyDescent="0.25">
      <c r="A113" s="11"/>
      <c r="B113" s="59" t="s">
        <v>197</v>
      </c>
    </row>
    <row r="114" spans="1:2" x14ac:dyDescent="0.25">
      <c r="A114" s="11"/>
      <c r="B114" s="59" t="s">
        <v>205</v>
      </c>
    </row>
    <row r="115" spans="1:2" x14ac:dyDescent="0.25">
      <c r="A115" s="11"/>
      <c r="B115" s="59" t="s">
        <v>209</v>
      </c>
    </row>
    <row r="116" spans="1:2" x14ac:dyDescent="0.25">
      <c r="A116" s="11"/>
      <c r="B116" s="59" t="s">
        <v>198</v>
      </c>
    </row>
    <row r="117" spans="1:2" x14ac:dyDescent="0.25">
      <c r="A117" s="11"/>
      <c r="B117" s="59" t="s">
        <v>195</v>
      </c>
    </row>
    <row r="118" spans="1:2" x14ac:dyDescent="0.25">
      <c r="A118" s="11"/>
      <c r="B118" s="59" t="s">
        <v>196</v>
      </c>
    </row>
    <row r="119" spans="1:2" x14ac:dyDescent="0.25">
      <c r="A119" s="11"/>
      <c r="B119" s="59" t="s">
        <v>215</v>
      </c>
    </row>
    <row r="120" spans="1:2" x14ac:dyDescent="0.25">
      <c r="A120" s="11"/>
      <c r="B120" s="59" t="s">
        <v>218</v>
      </c>
    </row>
    <row r="121" spans="1:2" x14ac:dyDescent="0.25">
      <c r="A121" s="11"/>
      <c r="B121" s="59" t="s">
        <v>199</v>
      </c>
    </row>
    <row r="122" spans="1:2" x14ac:dyDescent="0.25">
      <c r="A122" s="11"/>
      <c r="B122" s="59" t="s">
        <v>190</v>
      </c>
    </row>
    <row r="123" spans="1:2" x14ac:dyDescent="0.25">
      <c r="A123" s="11"/>
      <c r="B123" s="59" t="s">
        <v>223</v>
      </c>
    </row>
    <row r="124" spans="1:2" x14ac:dyDescent="0.25">
      <c r="A124" s="11"/>
      <c r="B124" s="59" t="s">
        <v>222</v>
      </c>
    </row>
    <row r="125" spans="1:2" x14ac:dyDescent="0.25">
      <c r="A125" s="11"/>
      <c r="B125" s="59" t="s">
        <v>191</v>
      </c>
    </row>
    <row r="126" spans="1:2" x14ac:dyDescent="0.25">
      <c r="A126" s="11"/>
      <c r="B126" s="59" t="s">
        <v>200</v>
      </c>
    </row>
    <row r="127" spans="1:2" x14ac:dyDescent="0.25">
      <c r="A127" s="11"/>
      <c r="B127" s="59" t="s">
        <v>204</v>
      </c>
    </row>
    <row r="128" spans="1:2" x14ac:dyDescent="0.25">
      <c r="A128" s="11"/>
      <c r="B128" s="59" t="s">
        <v>201</v>
      </c>
    </row>
    <row r="129" spans="1:6" x14ac:dyDescent="0.25">
      <c r="A129" s="11"/>
      <c r="B129" s="59" t="s">
        <v>192</v>
      </c>
    </row>
    <row r="130" spans="1:6" x14ac:dyDescent="0.25">
      <c r="A130" s="11"/>
      <c r="B130" s="59" t="s">
        <v>202</v>
      </c>
    </row>
    <row r="131" spans="1:6" x14ac:dyDescent="0.25">
      <c r="A131" s="11"/>
      <c r="B131" s="59" t="s">
        <v>203</v>
      </c>
    </row>
    <row r="132" spans="1:6" x14ac:dyDescent="0.25">
      <c r="A132" s="11"/>
      <c r="B132" s="59" t="s">
        <v>193</v>
      </c>
    </row>
    <row r="133" spans="1:6" x14ac:dyDescent="0.25">
      <c r="A133" s="11"/>
      <c r="B133" s="59" t="s">
        <v>233</v>
      </c>
    </row>
    <row r="136" spans="1:6" ht="31.5" customHeight="1" x14ac:dyDescent="0.25">
      <c r="A136" s="83" t="s">
        <v>289</v>
      </c>
      <c r="B136" s="83"/>
      <c r="C136" s="83"/>
      <c r="D136" s="83"/>
      <c r="E136" s="83"/>
      <c r="F136" s="84" t="s">
        <v>288</v>
      </c>
    </row>
    <row r="137" spans="1:6" ht="77.55" customHeight="1" x14ac:dyDescent="0.25">
      <c r="A137" s="83"/>
      <c r="B137" s="83"/>
      <c r="C137" s="83"/>
      <c r="D137" s="83"/>
      <c r="E137" s="83"/>
      <c r="F137" s="84"/>
    </row>
    <row r="138" spans="1:6" x14ac:dyDescent="0.25">
      <c r="A138" s="16"/>
    </row>
    <row r="139" spans="1:6" x14ac:dyDescent="0.25">
      <c r="A139" s="17"/>
    </row>
  </sheetData>
  <mergeCells count="49">
    <mergeCell ref="A59:D59"/>
    <mergeCell ref="D48:D49"/>
    <mergeCell ref="D50:D52"/>
    <mergeCell ref="A4:B4"/>
    <mergeCell ref="C30:E30"/>
    <mergeCell ref="A2:D2"/>
    <mergeCell ref="I15:M15"/>
    <mergeCell ref="N15:R15"/>
    <mergeCell ref="E48:E52"/>
    <mergeCell ref="A83:F83"/>
    <mergeCell ref="A82:F82"/>
    <mergeCell ref="C28:F28"/>
    <mergeCell ref="H10:Q10"/>
    <mergeCell ref="A81:F81"/>
    <mergeCell ref="C4:F4"/>
    <mergeCell ref="A24:D24"/>
    <mergeCell ref="D32:D33"/>
    <mergeCell ref="D34:D35"/>
    <mergeCell ref="E32:E35"/>
    <mergeCell ref="C47:E47"/>
    <mergeCell ref="A23:D23"/>
    <mergeCell ref="A86:F86"/>
    <mergeCell ref="A85:F85"/>
    <mergeCell ref="A62:D62"/>
    <mergeCell ref="A77:F77"/>
    <mergeCell ref="A78:F78"/>
    <mergeCell ref="A79:F79"/>
    <mergeCell ref="A80:F80"/>
    <mergeCell ref="A70:F70"/>
    <mergeCell ref="A71:F71"/>
    <mergeCell ref="A72:F72"/>
    <mergeCell ref="A73:F73"/>
    <mergeCell ref="A67:D67"/>
    <mergeCell ref="A136:E137"/>
    <mergeCell ref="F136:F137"/>
    <mergeCell ref="A41:D41"/>
    <mergeCell ref="A88:E88"/>
    <mergeCell ref="A58:D58"/>
    <mergeCell ref="A54:D54"/>
    <mergeCell ref="A60:D60"/>
    <mergeCell ref="A66:D66"/>
    <mergeCell ref="A68:D68"/>
    <mergeCell ref="A64:B64"/>
    <mergeCell ref="D64:E64"/>
    <mergeCell ref="A75:F75"/>
    <mergeCell ref="A76:F76"/>
    <mergeCell ref="C45:F45"/>
    <mergeCell ref="A87:F87"/>
    <mergeCell ref="A84:F84"/>
  </mergeCells>
  <conditionalFormatting sqref="C17:F52">
    <cfRule type="expression" dxfId="3" priority="1">
      <formula>IF($H17="x",TRUE,FALSE)</formula>
    </cfRule>
  </conditionalFormatting>
  <pageMargins left="0.7" right="0.7" top="0.78740157499999996" bottom="0.78740157499999996" header="0.3" footer="0.3"/>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2:S139"/>
  <sheetViews>
    <sheetView showGridLines="0" zoomScaleNormal="100" workbookViewId="0">
      <selection activeCell="C10" sqref="C10"/>
    </sheetView>
  </sheetViews>
  <sheetFormatPr baseColWidth="10" defaultColWidth="11" defaultRowHeight="13.8" x14ac:dyDescent="0.25"/>
  <cols>
    <col min="1" max="1" width="5.59765625" customWidth="1"/>
    <col min="2" max="2" width="78.59765625" customWidth="1"/>
    <col min="3" max="3" width="19.59765625" customWidth="1"/>
    <col min="4" max="4" width="13.59765625" customWidth="1"/>
    <col min="5" max="5" width="13.796875" customWidth="1"/>
    <col min="6" max="6" width="76" customWidth="1"/>
    <col min="8" max="8" width="6.69921875" customWidth="1"/>
    <col min="9" max="18" width="5.59765625" customWidth="1"/>
  </cols>
  <sheetData>
    <row r="2" spans="1:19" ht="21" x14ac:dyDescent="0.4">
      <c r="A2" s="94" t="s">
        <v>37</v>
      </c>
      <c r="B2" s="94"/>
      <c r="C2" s="94"/>
      <c r="F2" s="39" t="s">
        <v>92</v>
      </c>
    </row>
    <row r="3" spans="1:19" ht="11.1" customHeight="1" x14ac:dyDescent="0.4">
      <c r="A3" s="3"/>
      <c r="B3" s="3"/>
    </row>
    <row r="4" spans="1:19" ht="15" customHeight="1" x14ac:dyDescent="0.25">
      <c r="A4" s="106" t="s">
        <v>409</v>
      </c>
      <c r="B4" s="106"/>
      <c r="C4" s="101" t="s">
        <v>26</v>
      </c>
      <c r="D4" s="101"/>
      <c r="E4" s="101"/>
      <c r="F4" s="101"/>
    </row>
    <row r="5" spans="1:19" ht="27.6" customHeight="1" x14ac:dyDescent="0.4">
      <c r="A5" s="14" t="s">
        <v>30</v>
      </c>
      <c r="B5" s="3"/>
      <c r="F5" s="51" t="s">
        <v>147</v>
      </c>
    </row>
    <row r="6" spans="1:19" ht="11.55" customHeight="1" x14ac:dyDescent="0.4">
      <c r="A6" s="3"/>
      <c r="B6" s="3"/>
    </row>
    <row r="7" spans="1:19" ht="16.5" customHeight="1" x14ac:dyDescent="0.25">
      <c r="A7" s="9" t="s">
        <v>3</v>
      </c>
      <c r="B7" s="4" t="s">
        <v>27</v>
      </c>
      <c r="C7" s="40" t="s">
        <v>43</v>
      </c>
      <c r="D7" s="55"/>
      <c r="E7" s="53" t="s">
        <v>150</v>
      </c>
      <c r="F7" s="56" t="s">
        <v>155</v>
      </c>
    </row>
    <row r="8" spans="1:19" ht="33.450000000000003" customHeight="1" x14ac:dyDescent="0.25">
      <c r="A8" s="9" t="s">
        <v>5</v>
      </c>
      <c r="B8" s="4" t="s">
        <v>236</v>
      </c>
      <c r="C8" s="40" t="s">
        <v>161</v>
      </c>
      <c r="D8" s="55"/>
      <c r="E8" s="53" t="s">
        <v>151</v>
      </c>
      <c r="F8" s="58" t="s">
        <v>279</v>
      </c>
    </row>
    <row r="9" spans="1:19" ht="16.5" customHeight="1" x14ac:dyDescent="0.25">
      <c r="A9" s="9" t="s">
        <v>7</v>
      </c>
      <c r="B9" s="4" t="s">
        <v>28</v>
      </c>
      <c r="C9" s="40" t="s">
        <v>164</v>
      </c>
      <c r="D9" s="55"/>
      <c r="E9" s="53" t="s">
        <v>152</v>
      </c>
      <c r="F9" s="54" t="s">
        <v>154</v>
      </c>
    </row>
    <row r="10" spans="1:19" ht="16.5" customHeight="1" x14ac:dyDescent="0.25">
      <c r="A10" s="9" t="s">
        <v>8</v>
      </c>
      <c r="B10" s="4" t="s">
        <v>38</v>
      </c>
      <c r="C10" s="41" t="s">
        <v>10</v>
      </c>
      <c r="D10" s="55"/>
      <c r="E10" s="53" t="s">
        <v>153</v>
      </c>
      <c r="F10" s="54" t="s">
        <v>154</v>
      </c>
      <c r="H10" s="98" t="s">
        <v>298</v>
      </c>
      <c r="I10" s="99"/>
      <c r="J10" s="99"/>
      <c r="K10" s="99"/>
      <c r="L10" s="99"/>
      <c r="M10" s="99"/>
      <c r="N10" s="99"/>
      <c r="O10" s="99"/>
      <c r="P10" s="99"/>
      <c r="Q10" s="100"/>
    </row>
    <row r="11" spans="1:19" ht="16.5" customHeight="1" x14ac:dyDescent="0.25">
      <c r="A11" s="9" t="s">
        <v>15</v>
      </c>
      <c r="B11" s="4" t="s">
        <v>90</v>
      </c>
      <c r="C11" s="40" t="s">
        <v>91</v>
      </c>
      <c r="D11" s="55"/>
      <c r="E11" s="55"/>
      <c r="F11" s="55"/>
    </row>
    <row r="12" spans="1:19" ht="15.6" customHeight="1" x14ac:dyDescent="0.25">
      <c r="A12" s="57"/>
      <c r="B12" s="57"/>
      <c r="C12" s="55"/>
      <c r="D12" s="55"/>
      <c r="E12" s="55"/>
      <c r="F12" s="55"/>
    </row>
    <row r="13" spans="1:19" ht="21" x14ac:dyDescent="0.4">
      <c r="A13" s="14" t="s">
        <v>39</v>
      </c>
      <c r="B13" s="3"/>
      <c r="I13" s="14" t="s">
        <v>262</v>
      </c>
      <c r="R13" s="72" t="s">
        <v>263</v>
      </c>
      <c r="S13">
        <v>5</v>
      </c>
    </row>
    <row r="14" spans="1:19" ht="13.05" customHeight="1" x14ac:dyDescent="0.4">
      <c r="A14" s="3"/>
      <c r="B14" s="3"/>
    </row>
    <row r="15" spans="1:19" ht="33" customHeight="1" x14ac:dyDescent="0.4">
      <c r="A15" s="3"/>
      <c r="C15" s="28" t="s">
        <v>70</v>
      </c>
      <c r="D15" s="28" t="s">
        <v>44</v>
      </c>
      <c r="E15" s="28" t="s">
        <v>31</v>
      </c>
      <c r="F15" s="28" t="s">
        <v>68</v>
      </c>
      <c r="H15" s="66" t="s">
        <v>271</v>
      </c>
      <c r="I15" s="95" t="s">
        <v>273</v>
      </c>
      <c r="J15" s="95"/>
      <c r="K15" s="95"/>
      <c r="L15" s="95"/>
      <c r="M15" s="95"/>
      <c r="N15" s="96" t="s">
        <v>274</v>
      </c>
      <c r="O15" s="96"/>
      <c r="P15" s="96"/>
      <c r="Q15" s="96"/>
      <c r="R15" s="96"/>
      <c r="S15" s="67" t="s">
        <v>264</v>
      </c>
    </row>
    <row r="16" spans="1:19" ht="13.05" customHeight="1" x14ac:dyDescent="0.4">
      <c r="A16" s="3"/>
      <c r="B16" s="3"/>
      <c r="I16" s="76" t="s">
        <v>266</v>
      </c>
      <c r="J16" s="76" t="s">
        <v>267</v>
      </c>
      <c r="K16" s="76" t="s">
        <v>268</v>
      </c>
      <c r="L16" s="76" t="s">
        <v>269</v>
      </c>
      <c r="M16" s="76" t="s">
        <v>270</v>
      </c>
      <c r="N16" s="77" t="s">
        <v>266</v>
      </c>
      <c r="O16" s="77" t="s">
        <v>267</v>
      </c>
      <c r="P16" s="77" t="s">
        <v>268</v>
      </c>
      <c r="Q16" s="77" t="s">
        <v>269</v>
      </c>
      <c r="R16" s="77" t="s">
        <v>270</v>
      </c>
      <c r="S16" s="68" t="s">
        <v>265</v>
      </c>
    </row>
    <row r="17" spans="1:19" ht="79.8" x14ac:dyDescent="0.25">
      <c r="A17" s="9" t="s">
        <v>3</v>
      </c>
      <c r="B17" s="4" t="s">
        <v>32</v>
      </c>
      <c r="C17" s="18"/>
      <c r="D17" s="26">
        <v>0.5</v>
      </c>
      <c r="E17" s="22"/>
      <c r="F17" s="35" t="s">
        <v>317</v>
      </c>
      <c r="H17" s="79"/>
      <c r="I17" s="69">
        <v>0</v>
      </c>
      <c r="J17" s="69">
        <v>0</v>
      </c>
      <c r="K17" s="69">
        <v>0</v>
      </c>
      <c r="L17" s="69">
        <v>0</v>
      </c>
      <c r="M17" s="69">
        <v>0</v>
      </c>
      <c r="N17" s="70">
        <v>0</v>
      </c>
      <c r="O17" s="70">
        <v>0</v>
      </c>
      <c r="P17" s="70">
        <v>0</v>
      </c>
      <c r="Q17" s="70">
        <v>0</v>
      </c>
      <c r="R17" s="70">
        <v>0</v>
      </c>
      <c r="S17" s="71">
        <f>IF($S$13=5,SUM(N17:R17),IF($S$13=4,SUM(N17:Q17),IF($S$13=3,SUM(N17:P17),IF($S$13=2,SUM(N17:O17),N17))))/$S$13</f>
        <v>0</v>
      </c>
    </row>
    <row r="18" spans="1:19" ht="91.2" x14ac:dyDescent="0.25">
      <c r="A18" s="9" t="s">
        <v>5</v>
      </c>
      <c r="B18" s="4" t="s">
        <v>303</v>
      </c>
      <c r="C18" s="23">
        <v>0.35</v>
      </c>
      <c r="D18" s="19">
        <f>C18*D17</f>
        <v>0.17499999999999999</v>
      </c>
      <c r="E18" s="20"/>
      <c r="F18" s="35" t="s">
        <v>319</v>
      </c>
      <c r="H18" s="79"/>
      <c r="I18" s="73">
        <v>0</v>
      </c>
      <c r="J18" s="73">
        <v>0</v>
      </c>
      <c r="K18" s="73">
        <v>0</v>
      </c>
      <c r="L18" s="73">
        <v>0</v>
      </c>
      <c r="M18" s="73">
        <v>0</v>
      </c>
      <c r="N18" s="74">
        <v>0</v>
      </c>
      <c r="O18" s="74">
        <v>0</v>
      </c>
      <c r="P18" s="74">
        <v>0</v>
      </c>
      <c r="Q18" s="74">
        <v>0</v>
      </c>
      <c r="R18" s="74">
        <v>0</v>
      </c>
      <c r="S18" s="75">
        <f>IF($S$13=5,SUM(N18:R18),IF($S$13=4,SUM(N18:Q18),IF($S$13=3,SUM(N18:P18),IF($S$13=2,SUM(N18:O18),N18))))/$S$13</f>
        <v>0</v>
      </c>
    </row>
    <row r="19" spans="1:19" ht="51.6" customHeight="1" x14ac:dyDescent="0.25">
      <c r="A19" s="9" t="s">
        <v>7</v>
      </c>
      <c r="B19" s="4" t="s">
        <v>170</v>
      </c>
      <c r="C19" s="23">
        <v>0.2</v>
      </c>
      <c r="D19" s="19">
        <f>(1-C19)*D18</f>
        <v>0.13999999999999999</v>
      </c>
      <c r="E19" s="20"/>
      <c r="F19" s="35" t="s">
        <v>320</v>
      </c>
      <c r="H19" s="79"/>
      <c r="I19" s="73">
        <v>0</v>
      </c>
      <c r="J19" s="73">
        <v>0</v>
      </c>
      <c r="K19" s="73">
        <v>0</v>
      </c>
      <c r="L19" s="73">
        <v>0</v>
      </c>
      <c r="M19" s="73">
        <v>0</v>
      </c>
      <c r="N19" s="74">
        <v>0</v>
      </c>
      <c r="O19" s="74">
        <v>0</v>
      </c>
      <c r="P19" s="74">
        <v>0</v>
      </c>
      <c r="Q19" s="74">
        <v>0</v>
      </c>
      <c r="R19" s="74">
        <v>0</v>
      </c>
      <c r="S19" s="75">
        <f>IF($S$13=5,SUM(N19:R19),IF($S$13=4,SUM(N19:Q19),IF($S$13=3,SUM(N19:P19),IF($S$13=2,SUM(N19:O19),N19))))/$S$13</f>
        <v>0</v>
      </c>
    </row>
    <row r="20" spans="1:19" ht="144" customHeight="1" x14ac:dyDescent="0.25">
      <c r="A20" s="9" t="s">
        <v>8</v>
      </c>
      <c r="B20" s="4" t="s">
        <v>171</v>
      </c>
      <c r="C20" s="23">
        <v>0.9</v>
      </c>
      <c r="D20" s="19">
        <f>(1-C20)*D19</f>
        <v>1.3999999999999995E-2</v>
      </c>
      <c r="E20" s="21"/>
      <c r="F20" s="35" t="s">
        <v>408</v>
      </c>
      <c r="H20" s="79"/>
      <c r="I20" s="73">
        <v>0</v>
      </c>
      <c r="J20" s="73">
        <v>0</v>
      </c>
      <c r="K20" s="73">
        <v>0</v>
      </c>
      <c r="L20" s="73">
        <v>0</v>
      </c>
      <c r="M20" s="73">
        <v>0</v>
      </c>
      <c r="N20" s="74">
        <v>0</v>
      </c>
      <c r="O20" s="74">
        <v>0</v>
      </c>
      <c r="P20" s="74">
        <v>0</v>
      </c>
      <c r="Q20" s="74">
        <v>0</v>
      </c>
      <c r="R20" s="74">
        <v>0</v>
      </c>
      <c r="S20" s="75">
        <f>IF($S$13=5,SUM(N20:R20),IF($S$13=4,SUM(N20:Q20),IF($S$13=3,SUM(N20:P20),IF($S$13=2,SUM(N20:O20),N20))))/$S$13</f>
        <v>0</v>
      </c>
    </row>
    <row r="21" spans="1:19" ht="125.4" x14ac:dyDescent="0.25">
      <c r="A21" s="9" t="s">
        <v>15</v>
      </c>
      <c r="B21" s="4" t="s">
        <v>174</v>
      </c>
      <c r="C21" s="23">
        <v>0.5</v>
      </c>
      <c r="D21" s="19">
        <f>C21*D20</f>
        <v>6.9999999999999975E-3</v>
      </c>
      <c r="E21" s="21">
        <f>D21</f>
        <v>6.9999999999999975E-3</v>
      </c>
      <c r="F21" s="35" t="s">
        <v>322</v>
      </c>
      <c r="H21" s="79"/>
      <c r="I21" s="73">
        <v>0</v>
      </c>
      <c r="J21" s="73">
        <v>0</v>
      </c>
      <c r="K21" s="73">
        <v>0</v>
      </c>
      <c r="L21" s="73">
        <v>0</v>
      </c>
      <c r="M21" s="73">
        <v>0</v>
      </c>
      <c r="N21" s="74">
        <v>0</v>
      </c>
      <c r="O21" s="74">
        <v>0</v>
      </c>
      <c r="P21" s="74">
        <v>0</v>
      </c>
      <c r="Q21" s="74">
        <v>0</v>
      </c>
      <c r="R21" s="74">
        <v>0</v>
      </c>
      <c r="S21" s="75">
        <f>IF($S$13=5,SUM(N21:R21),IF($S$13=4,SUM(N21:Q21),IF($S$13=3,SUM(N21:P21),IF($S$13=2,SUM(N21:O21),N21))))/$S$13</f>
        <v>0</v>
      </c>
    </row>
    <row r="22" spans="1:19" ht="13.05" customHeight="1" x14ac:dyDescent="0.25">
      <c r="A22" s="9"/>
      <c r="B22" s="4"/>
    </row>
    <row r="23" spans="1:19" x14ac:dyDescent="0.25">
      <c r="A23" s="85" t="s">
        <v>33</v>
      </c>
      <c r="B23" s="85"/>
      <c r="C23" s="85"/>
      <c r="D23" s="85"/>
      <c r="E23" s="25">
        <f>E21</f>
        <v>6.9999999999999975E-3</v>
      </c>
    </row>
    <row r="24" spans="1:19" x14ac:dyDescent="0.25">
      <c r="A24" s="85" t="s">
        <v>34</v>
      </c>
      <c r="B24" s="85"/>
      <c r="C24" s="85"/>
      <c r="D24" s="85"/>
      <c r="E24" s="25">
        <f>E23*C10</f>
        <v>3.4999999999999989E-2</v>
      </c>
    </row>
    <row r="25" spans="1:19" ht="13.05" customHeight="1" x14ac:dyDescent="0.25">
      <c r="B25" s="13"/>
      <c r="C25" s="4"/>
    </row>
    <row r="26" spans="1:19" ht="21" x14ac:dyDescent="0.4">
      <c r="A26" s="14" t="s">
        <v>396</v>
      </c>
      <c r="B26" s="3"/>
    </row>
    <row r="28" spans="1:19" x14ac:dyDescent="0.25">
      <c r="A28" t="s">
        <v>102</v>
      </c>
      <c r="B28" s="11"/>
      <c r="C28" s="46" t="s">
        <v>362</v>
      </c>
    </row>
    <row r="29" spans="1:19" x14ac:dyDescent="0.25">
      <c r="B29" s="11"/>
      <c r="C29" s="46"/>
      <c r="R29" s="72" t="s">
        <v>263</v>
      </c>
      <c r="S29">
        <v>5</v>
      </c>
    </row>
    <row r="30" spans="1:19" ht="37.5" customHeight="1" x14ac:dyDescent="0.25">
      <c r="A30" s="1" t="s">
        <v>304</v>
      </c>
      <c r="B30" s="1"/>
      <c r="C30" s="109" t="s">
        <v>139</v>
      </c>
      <c r="D30" s="107"/>
      <c r="E30" s="107"/>
      <c r="F30" s="28" t="s">
        <v>68</v>
      </c>
      <c r="I30" s="76" t="s">
        <v>266</v>
      </c>
      <c r="J30" s="76" t="s">
        <v>267</v>
      </c>
      <c r="K30" s="76" t="s">
        <v>268</v>
      </c>
      <c r="L30" s="76" t="s">
        <v>269</v>
      </c>
      <c r="M30" s="76" t="s">
        <v>270</v>
      </c>
      <c r="N30" s="77" t="s">
        <v>266</v>
      </c>
      <c r="O30" s="77" t="s">
        <v>267</v>
      </c>
      <c r="P30" s="77" t="s">
        <v>268</v>
      </c>
      <c r="Q30" s="77" t="s">
        <v>269</v>
      </c>
      <c r="R30" s="77" t="s">
        <v>270</v>
      </c>
      <c r="S30" s="68" t="s">
        <v>265</v>
      </c>
    </row>
    <row r="31" spans="1:19" ht="22.8" x14ac:dyDescent="0.25">
      <c r="A31" s="9" t="s">
        <v>3</v>
      </c>
      <c r="B31" s="4" t="s">
        <v>71</v>
      </c>
      <c r="C31" s="23">
        <v>1</v>
      </c>
      <c r="E31" s="6">
        <f>C31</f>
        <v>1</v>
      </c>
      <c r="F31" s="35" t="s">
        <v>372</v>
      </c>
      <c r="H31" s="79"/>
      <c r="I31" s="73">
        <v>0</v>
      </c>
      <c r="J31" s="73">
        <v>0</v>
      </c>
      <c r="K31" s="73">
        <v>0</v>
      </c>
      <c r="L31" s="73">
        <v>0</v>
      </c>
      <c r="M31" s="73">
        <v>0</v>
      </c>
      <c r="N31" s="74">
        <v>0</v>
      </c>
      <c r="O31" s="74">
        <v>0</v>
      </c>
      <c r="P31" s="74">
        <v>0</v>
      </c>
      <c r="Q31" s="74">
        <v>0</v>
      </c>
      <c r="R31" s="74">
        <v>0</v>
      </c>
      <c r="S31" s="75">
        <f>IF($S$29=5,SUM(N31:R31),IF($S$29=4,SUM(N31:Q31),IF($S$29=3,SUM(N31:P31),IF($S$29=2,SUM(N31:O31),N31))))/$S$29</f>
        <v>0</v>
      </c>
    </row>
    <row r="32" spans="1:19" ht="66" customHeight="1" x14ac:dyDescent="0.25">
      <c r="A32" s="9" t="s">
        <v>5</v>
      </c>
      <c r="B32" s="30" t="s">
        <v>73</v>
      </c>
      <c r="C32" s="23">
        <v>1</v>
      </c>
      <c r="D32" s="102">
        <f>C32*C33</f>
        <v>0.1</v>
      </c>
      <c r="E32" s="104">
        <f>D32+D34-(D32*D34)</f>
        <v>0.67600000000000005</v>
      </c>
      <c r="F32" s="35" t="s">
        <v>373</v>
      </c>
      <c r="H32" s="79"/>
      <c r="I32" s="73">
        <v>0</v>
      </c>
      <c r="J32" s="73">
        <v>0</v>
      </c>
      <c r="K32" s="73">
        <v>0</v>
      </c>
      <c r="L32" s="73">
        <v>0</v>
      </c>
      <c r="M32" s="73">
        <v>0</v>
      </c>
      <c r="N32" s="74">
        <v>0</v>
      </c>
      <c r="O32" s="74">
        <v>0</v>
      </c>
      <c r="P32" s="74">
        <v>0</v>
      </c>
      <c r="Q32" s="74">
        <v>0</v>
      </c>
      <c r="R32" s="74">
        <v>0</v>
      </c>
      <c r="S32" s="75">
        <f t="shared" ref="S32:S39" si="0">IF($S$29=5,SUM(N32:R32),IF($S$29=4,SUM(N32:Q32),IF($S$29=3,SUM(N32:P32),IF($S$29=2,SUM(N32:O32),N32))))/$S$29</f>
        <v>0</v>
      </c>
    </row>
    <row r="33" spans="1:19" ht="57" x14ac:dyDescent="0.25">
      <c r="A33" s="9"/>
      <c r="B33" s="30" t="s">
        <v>72</v>
      </c>
      <c r="C33" s="23">
        <v>0.1</v>
      </c>
      <c r="D33" s="103"/>
      <c r="E33" s="104"/>
      <c r="F33" s="35" t="s">
        <v>375</v>
      </c>
      <c r="H33" s="79"/>
      <c r="I33" s="73">
        <v>0</v>
      </c>
      <c r="J33" s="73">
        <v>0</v>
      </c>
      <c r="K33" s="73">
        <v>0</v>
      </c>
      <c r="L33" s="73">
        <v>0</v>
      </c>
      <c r="M33" s="73">
        <v>0</v>
      </c>
      <c r="N33" s="74">
        <v>0</v>
      </c>
      <c r="O33" s="74">
        <v>0</v>
      </c>
      <c r="P33" s="74">
        <v>0</v>
      </c>
      <c r="Q33" s="74">
        <v>0</v>
      </c>
      <c r="R33" s="74">
        <v>0</v>
      </c>
      <c r="S33" s="75">
        <f t="shared" si="0"/>
        <v>0</v>
      </c>
    </row>
    <row r="34" spans="1:19" ht="175.05" customHeight="1" x14ac:dyDescent="0.25">
      <c r="A34" s="9" t="s">
        <v>7</v>
      </c>
      <c r="B34" s="30" t="s">
        <v>176</v>
      </c>
      <c r="C34" s="23">
        <v>0.8</v>
      </c>
      <c r="D34" s="102">
        <f>C34*C35</f>
        <v>0.64000000000000012</v>
      </c>
      <c r="E34" s="104"/>
      <c r="F34" s="35" t="s">
        <v>376</v>
      </c>
      <c r="H34" s="79"/>
      <c r="I34" s="73">
        <v>0</v>
      </c>
      <c r="J34" s="73">
        <v>0</v>
      </c>
      <c r="K34" s="73">
        <v>0</v>
      </c>
      <c r="L34" s="73">
        <v>0</v>
      </c>
      <c r="M34" s="73">
        <v>0</v>
      </c>
      <c r="N34" s="74">
        <v>0</v>
      </c>
      <c r="O34" s="74">
        <v>0</v>
      </c>
      <c r="P34" s="74">
        <v>0</v>
      </c>
      <c r="Q34" s="74">
        <v>0</v>
      </c>
      <c r="R34" s="74">
        <v>0</v>
      </c>
      <c r="S34" s="75">
        <f t="shared" si="0"/>
        <v>0</v>
      </c>
    </row>
    <row r="35" spans="1:19" ht="78" customHeight="1" x14ac:dyDescent="0.25">
      <c r="A35" s="9"/>
      <c r="B35" s="30" t="s">
        <v>177</v>
      </c>
      <c r="C35" s="23">
        <v>0.8</v>
      </c>
      <c r="D35" s="103"/>
      <c r="E35" s="104"/>
      <c r="F35" s="35" t="s">
        <v>378</v>
      </c>
      <c r="H35" s="79"/>
      <c r="I35" s="73">
        <v>0</v>
      </c>
      <c r="J35" s="73">
        <v>0</v>
      </c>
      <c r="K35" s="73">
        <v>0</v>
      </c>
      <c r="L35" s="73">
        <v>0</v>
      </c>
      <c r="M35" s="73">
        <v>0</v>
      </c>
      <c r="N35" s="74">
        <v>0</v>
      </c>
      <c r="O35" s="74">
        <v>0</v>
      </c>
      <c r="P35" s="74">
        <v>0</v>
      </c>
      <c r="Q35" s="74">
        <v>0</v>
      </c>
      <c r="R35" s="74">
        <v>0</v>
      </c>
      <c r="S35" s="75">
        <f t="shared" si="0"/>
        <v>0</v>
      </c>
    </row>
    <row r="36" spans="1:19" ht="45.6" x14ac:dyDescent="0.25">
      <c r="A36" s="9" t="s">
        <v>8</v>
      </c>
      <c r="B36" s="4" t="s">
        <v>75</v>
      </c>
      <c r="C36" s="23">
        <v>1</v>
      </c>
      <c r="D36" s="2"/>
      <c r="E36" s="6">
        <f>C36</f>
        <v>1</v>
      </c>
      <c r="F36" s="35" t="s">
        <v>379</v>
      </c>
      <c r="H36" s="79"/>
      <c r="I36" s="73">
        <v>0</v>
      </c>
      <c r="J36" s="73">
        <v>0</v>
      </c>
      <c r="K36" s="73">
        <v>0</v>
      </c>
      <c r="L36" s="73">
        <v>0</v>
      </c>
      <c r="M36" s="73">
        <v>0</v>
      </c>
      <c r="N36" s="74">
        <v>0</v>
      </c>
      <c r="O36" s="74">
        <v>0</v>
      </c>
      <c r="P36" s="74">
        <v>0</v>
      </c>
      <c r="Q36" s="74">
        <v>0</v>
      </c>
      <c r="R36" s="74">
        <v>0</v>
      </c>
      <c r="S36" s="75">
        <f t="shared" si="0"/>
        <v>0</v>
      </c>
    </row>
    <row r="37" spans="1:19" ht="298.95" customHeight="1" x14ac:dyDescent="0.25">
      <c r="A37" s="9" t="s">
        <v>15</v>
      </c>
      <c r="B37" s="4" t="s">
        <v>107</v>
      </c>
      <c r="C37" s="23">
        <v>0.3</v>
      </c>
      <c r="D37" s="2"/>
      <c r="E37" s="6">
        <f>C37</f>
        <v>0.3</v>
      </c>
      <c r="F37" s="35" t="s">
        <v>405</v>
      </c>
      <c r="H37" s="79"/>
      <c r="I37" s="73">
        <v>0</v>
      </c>
      <c r="J37" s="73">
        <v>0</v>
      </c>
      <c r="K37" s="73">
        <v>0</v>
      </c>
      <c r="L37" s="73">
        <v>0</v>
      </c>
      <c r="M37" s="73">
        <v>0</v>
      </c>
      <c r="N37" s="74">
        <v>0</v>
      </c>
      <c r="O37" s="74">
        <v>0</v>
      </c>
      <c r="P37" s="74">
        <v>0</v>
      </c>
      <c r="Q37" s="74">
        <v>0</v>
      </c>
      <c r="R37" s="74">
        <v>0</v>
      </c>
      <c r="S37" s="75">
        <f t="shared" si="0"/>
        <v>0</v>
      </c>
    </row>
    <row r="38" spans="1:19" ht="202.95" customHeight="1" x14ac:dyDescent="0.25">
      <c r="A38" s="9" t="s">
        <v>19</v>
      </c>
      <c r="B38" s="4" t="s">
        <v>179</v>
      </c>
      <c r="C38" s="23">
        <v>0.8</v>
      </c>
      <c r="D38" s="29"/>
      <c r="E38" s="6">
        <f>1-C38</f>
        <v>0.19999999999999996</v>
      </c>
      <c r="F38" s="35" t="s">
        <v>382</v>
      </c>
      <c r="H38" s="79"/>
      <c r="I38" s="73">
        <v>0</v>
      </c>
      <c r="J38" s="73">
        <v>0</v>
      </c>
      <c r="K38" s="73">
        <v>0</v>
      </c>
      <c r="L38" s="73">
        <v>0</v>
      </c>
      <c r="M38" s="73">
        <v>0</v>
      </c>
      <c r="N38" s="74">
        <v>0</v>
      </c>
      <c r="O38" s="74">
        <v>0</v>
      </c>
      <c r="P38" s="74">
        <v>0</v>
      </c>
      <c r="Q38" s="74">
        <v>0</v>
      </c>
      <c r="R38" s="74">
        <v>0</v>
      </c>
      <c r="S38" s="75">
        <f t="shared" si="0"/>
        <v>0</v>
      </c>
    </row>
    <row r="39" spans="1:19" ht="97.95" customHeight="1" x14ac:dyDescent="0.25">
      <c r="A39" s="9" t="s">
        <v>20</v>
      </c>
      <c r="B39" s="4" t="s">
        <v>78</v>
      </c>
      <c r="C39" s="23">
        <v>0.7</v>
      </c>
      <c r="D39" s="29"/>
      <c r="E39" s="6">
        <f>C39</f>
        <v>0.7</v>
      </c>
      <c r="F39" s="35" t="s">
        <v>383</v>
      </c>
      <c r="H39" s="79"/>
      <c r="I39" s="73">
        <v>0</v>
      </c>
      <c r="J39" s="73">
        <v>0</v>
      </c>
      <c r="K39" s="73">
        <v>0</v>
      </c>
      <c r="L39" s="73">
        <v>0</v>
      </c>
      <c r="M39" s="73">
        <v>0</v>
      </c>
      <c r="N39" s="74">
        <v>0</v>
      </c>
      <c r="O39" s="74">
        <v>0</v>
      </c>
      <c r="P39" s="74">
        <v>0</v>
      </c>
      <c r="Q39" s="74">
        <v>0</v>
      </c>
      <c r="R39" s="74">
        <v>0</v>
      </c>
      <c r="S39" s="75">
        <f t="shared" si="0"/>
        <v>0</v>
      </c>
    </row>
    <row r="40" spans="1:19" ht="23.25" customHeight="1" x14ac:dyDescent="0.25">
      <c r="A40" s="9"/>
      <c r="B40" s="4"/>
      <c r="C40" s="5"/>
      <c r="D40" s="29"/>
      <c r="E40" s="6"/>
      <c r="F40" s="29"/>
    </row>
    <row r="41" spans="1:19" ht="30.75" customHeight="1" x14ac:dyDescent="0.25">
      <c r="A41" s="85" t="s">
        <v>108</v>
      </c>
      <c r="B41" s="85"/>
      <c r="C41" s="85"/>
      <c r="D41" s="85"/>
      <c r="E41" s="7">
        <f>E31*E32*E36*E37*E38*E39</f>
        <v>2.8391999999999994E-2</v>
      </c>
      <c r="F41" s="29"/>
    </row>
    <row r="42" spans="1:19" ht="16.5" customHeight="1" x14ac:dyDescent="0.25">
      <c r="A42" s="31"/>
      <c r="B42" s="31"/>
      <c r="C42" s="31"/>
      <c r="D42" s="31"/>
      <c r="E42" s="7"/>
      <c r="F42" s="29"/>
    </row>
    <row r="43" spans="1:19" ht="18" customHeight="1" x14ac:dyDescent="0.3">
      <c r="A43" s="14" t="s">
        <v>292</v>
      </c>
      <c r="B43" s="31"/>
      <c r="C43" s="31"/>
      <c r="D43" s="31"/>
      <c r="E43" s="7"/>
      <c r="F43" s="29"/>
    </row>
    <row r="44" spans="1:19" ht="18" customHeight="1" x14ac:dyDescent="0.3">
      <c r="A44" s="14"/>
      <c r="B44" s="31"/>
      <c r="C44" s="31"/>
      <c r="D44" s="31"/>
      <c r="E44" s="7"/>
      <c r="F44" s="29"/>
    </row>
    <row r="45" spans="1:19" ht="18" customHeight="1" x14ac:dyDescent="0.25">
      <c r="A45" t="s">
        <v>102</v>
      </c>
      <c r="B45" s="11"/>
      <c r="C45" s="46" t="s">
        <v>328</v>
      </c>
      <c r="F45" s="29"/>
    </row>
    <row r="46" spans="1:19" ht="18" customHeight="1" x14ac:dyDescent="0.3">
      <c r="A46" s="14"/>
      <c r="B46" s="31"/>
      <c r="C46" s="31"/>
      <c r="D46" s="31"/>
      <c r="E46" s="7"/>
      <c r="F46" s="29"/>
      <c r="R46" s="72" t="s">
        <v>263</v>
      </c>
      <c r="S46">
        <v>4</v>
      </c>
    </row>
    <row r="47" spans="1:19" ht="19.05" customHeight="1" x14ac:dyDescent="0.25">
      <c r="A47" s="9"/>
      <c r="B47" s="33"/>
      <c r="C47" s="105" t="s">
        <v>138</v>
      </c>
      <c r="D47" s="105"/>
      <c r="E47" s="105"/>
      <c r="F47" s="28" t="s">
        <v>68</v>
      </c>
      <c r="I47" s="76" t="s">
        <v>266</v>
      </c>
      <c r="J47" s="76" t="s">
        <v>267</v>
      </c>
      <c r="K47" s="76" t="s">
        <v>268</v>
      </c>
      <c r="L47" s="76" t="s">
        <v>269</v>
      </c>
      <c r="M47" s="76" t="s">
        <v>270</v>
      </c>
      <c r="N47" s="77" t="s">
        <v>266</v>
      </c>
      <c r="O47" s="77" t="s">
        <v>267</v>
      </c>
      <c r="P47" s="77" t="s">
        <v>268</v>
      </c>
      <c r="Q47" s="77" t="s">
        <v>269</v>
      </c>
      <c r="R47" s="77" t="s">
        <v>270</v>
      </c>
      <c r="S47" s="68" t="s">
        <v>265</v>
      </c>
    </row>
    <row r="48" spans="1:19" ht="105" customHeight="1" x14ac:dyDescent="0.25">
      <c r="A48" s="9" t="s">
        <v>3</v>
      </c>
      <c r="B48" s="33" t="s">
        <v>309</v>
      </c>
      <c r="C48" s="23">
        <v>0</v>
      </c>
      <c r="D48" s="102">
        <f>C48*C49</f>
        <v>0</v>
      </c>
      <c r="E48" s="97">
        <f>IF(D48+D50-(D48*D50)&gt;1, 1,D48+D50-(D48*D50))</f>
        <v>4.000000000000001E-3</v>
      </c>
      <c r="F48" s="35" t="s">
        <v>384</v>
      </c>
      <c r="H48" s="79"/>
      <c r="I48" s="73">
        <v>0</v>
      </c>
      <c r="J48" s="73">
        <v>0</v>
      </c>
      <c r="K48" s="73">
        <v>0</v>
      </c>
      <c r="L48" s="73">
        <v>0</v>
      </c>
      <c r="M48" s="73">
        <v>0</v>
      </c>
      <c r="N48" s="74">
        <v>0</v>
      </c>
      <c r="O48" s="74">
        <v>0</v>
      </c>
      <c r="P48" s="74">
        <v>0</v>
      </c>
      <c r="Q48" s="74">
        <v>0</v>
      </c>
      <c r="R48" s="74">
        <v>0</v>
      </c>
      <c r="S48" s="75">
        <f>IF($S$46=5,SUM(N48:R48),IF($S$46=4,SUM(N48:Q48),IF($S$46=3,SUM(N48:P48),IF($S$46=2,SUM(N48:O48),N48))))/$S$46</f>
        <v>0</v>
      </c>
    </row>
    <row r="49" spans="1:19" ht="125.4" x14ac:dyDescent="0.25">
      <c r="A49" s="9" t="s">
        <v>5</v>
      </c>
      <c r="B49" s="33" t="s">
        <v>183</v>
      </c>
      <c r="C49" s="23">
        <v>0.05</v>
      </c>
      <c r="D49" s="103"/>
      <c r="E49" s="97"/>
      <c r="F49" s="35" t="s">
        <v>386</v>
      </c>
      <c r="H49" s="79"/>
      <c r="I49" s="73">
        <v>0</v>
      </c>
      <c r="J49" s="73">
        <v>0</v>
      </c>
      <c r="K49" s="73">
        <v>0</v>
      </c>
      <c r="L49" s="73">
        <v>0</v>
      </c>
      <c r="M49" s="73">
        <v>0</v>
      </c>
      <c r="N49" s="74">
        <v>0</v>
      </c>
      <c r="O49" s="74">
        <v>0</v>
      </c>
      <c r="P49" s="74">
        <v>0</v>
      </c>
      <c r="Q49" s="74">
        <v>0</v>
      </c>
      <c r="R49" s="74">
        <v>0</v>
      </c>
      <c r="S49" s="75">
        <f>IF($S$46=5,SUM(N49:R49),IF($S$46=4,SUM(N49:Q49),IF($S$46=3,SUM(N49:P49),IF($S$46=2,SUM(N49:O49),N49))))/$S$46</f>
        <v>0</v>
      </c>
    </row>
    <row r="50" spans="1:19" ht="239.4" x14ac:dyDescent="0.25">
      <c r="A50" s="9" t="s">
        <v>7</v>
      </c>
      <c r="B50" s="33" t="s">
        <v>280</v>
      </c>
      <c r="C50" s="23">
        <v>0.4</v>
      </c>
      <c r="D50" s="102">
        <f>C50*C51*C52</f>
        <v>4.000000000000001E-3</v>
      </c>
      <c r="E50" s="97"/>
      <c r="F50" s="35" t="s">
        <v>387</v>
      </c>
      <c r="H50" s="79"/>
      <c r="I50" s="73">
        <v>0</v>
      </c>
      <c r="J50" s="73">
        <v>0</v>
      </c>
      <c r="K50" s="73">
        <v>0</v>
      </c>
      <c r="L50" s="73">
        <v>0</v>
      </c>
      <c r="M50" s="73">
        <v>0</v>
      </c>
      <c r="N50" s="74">
        <v>0</v>
      </c>
      <c r="O50" s="74">
        <v>0</v>
      </c>
      <c r="P50" s="74">
        <v>0</v>
      </c>
      <c r="Q50" s="74">
        <v>0</v>
      </c>
      <c r="R50" s="74">
        <v>0</v>
      </c>
      <c r="S50" s="75">
        <f t="shared" ref="S50:S52" si="1">IF($S$46=5,SUM(N50:R50),IF($S$46=4,SUM(N50:Q50),IF($S$46=3,SUM(N50:P50),IF($S$46=2,SUM(N50:O50),N50))))/$S$46</f>
        <v>0</v>
      </c>
    </row>
    <row r="51" spans="1:19" ht="400.5" customHeight="1" x14ac:dyDescent="0.25">
      <c r="A51" s="9" t="s">
        <v>8</v>
      </c>
      <c r="B51" s="33" t="s">
        <v>103</v>
      </c>
      <c r="C51" s="23">
        <v>0.2</v>
      </c>
      <c r="D51" s="102"/>
      <c r="E51" s="97"/>
      <c r="F51" s="35" t="s">
        <v>390</v>
      </c>
      <c r="H51" s="79"/>
      <c r="I51" s="73">
        <v>0</v>
      </c>
      <c r="J51" s="73">
        <v>0</v>
      </c>
      <c r="K51" s="73">
        <v>0</v>
      </c>
      <c r="L51" s="73">
        <v>0</v>
      </c>
      <c r="M51" s="73">
        <v>0</v>
      </c>
      <c r="N51" s="74">
        <v>0</v>
      </c>
      <c r="O51" s="74">
        <v>0</v>
      </c>
      <c r="P51" s="74">
        <v>0</v>
      </c>
      <c r="Q51" s="74">
        <v>0</v>
      </c>
      <c r="R51" s="74">
        <v>0</v>
      </c>
      <c r="S51" s="75">
        <f t="shared" si="1"/>
        <v>0</v>
      </c>
    </row>
    <row r="52" spans="1:19" ht="182.4" x14ac:dyDescent="0.25">
      <c r="A52" s="9" t="s">
        <v>15</v>
      </c>
      <c r="B52" s="33" t="s">
        <v>281</v>
      </c>
      <c r="C52" s="23">
        <v>0.05</v>
      </c>
      <c r="D52" s="102"/>
      <c r="E52" s="97"/>
      <c r="F52" s="35" t="s">
        <v>392</v>
      </c>
      <c r="H52" s="79"/>
      <c r="I52" s="73">
        <v>0</v>
      </c>
      <c r="J52" s="73">
        <v>0</v>
      </c>
      <c r="K52" s="73">
        <v>0</v>
      </c>
      <c r="L52" s="73">
        <v>0</v>
      </c>
      <c r="M52" s="73">
        <v>0</v>
      </c>
      <c r="N52" s="74">
        <v>0</v>
      </c>
      <c r="O52" s="74">
        <v>0</v>
      </c>
      <c r="P52" s="74">
        <v>0</v>
      </c>
      <c r="Q52" s="74">
        <v>0</v>
      </c>
      <c r="R52" s="74">
        <v>0</v>
      </c>
      <c r="S52" s="75">
        <f t="shared" si="1"/>
        <v>0</v>
      </c>
    </row>
    <row r="53" spans="1:19" ht="18.75" customHeight="1" x14ac:dyDescent="0.25">
      <c r="A53" s="9"/>
      <c r="B53" s="31"/>
      <c r="C53" s="31"/>
      <c r="D53" s="31"/>
      <c r="E53" s="7"/>
      <c r="F53" s="29"/>
    </row>
    <row r="54" spans="1:19" ht="40.5" customHeight="1" x14ac:dyDescent="0.25">
      <c r="A54" s="85" t="s">
        <v>106</v>
      </c>
      <c r="B54" s="85"/>
      <c r="C54" s="85"/>
      <c r="D54" s="85"/>
      <c r="E54" s="7">
        <f>E48</f>
        <v>4.000000000000001E-3</v>
      </c>
      <c r="F54" s="29"/>
      <c r="I54" s="78" t="s">
        <v>272</v>
      </c>
    </row>
    <row r="55" spans="1:19" ht="18.75" customHeight="1" x14ac:dyDescent="0.25">
      <c r="A55" s="12"/>
      <c r="B55" s="12"/>
      <c r="C55" s="12"/>
      <c r="D55" s="12"/>
      <c r="E55" s="8"/>
      <c r="F55" s="29"/>
    </row>
    <row r="56" spans="1:19" ht="15" customHeight="1" x14ac:dyDescent="0.3">
      <c r="A56" s="14" t="s">
        <v>35</v>
      </c>
      <c r="B56" s="12"/>
      <c r="C56" s="12"/>
      <c r="D56" s="12"/>
      <c r="E56" s="8"/>
      <c r="F56" s="29"/>
    </row>
    <row r="57" spans="1:19" ht="11.55" customHeight="1" x14ac:dyDescent="0.25">
      <c r="A57" s="12"/>
      <c r="B57" s="12"/>
      <c r="C57" s="12"/>
      <c r="D57" s="12"/>
      <c r="E57" s="8"/>
      <c r="F57" s="29"/>
    </row>
    <row r="58" spans="1:19" x14ac:dyDescent="0.25">
      <c r="A58" s="85" t="s">
        <v>36</v>
      </c>
      <c r="B58" s="85"/>
      <c r="C58" s="85"/>
      <c r="D58" s="85"/>
      <c r="E58" s="7">
        <f>E24</f>
        <v>3.4999999999999989E-2</v>
      </c>
      <c r="F58" s="29"/>
    </row>
    <row r="59" spans="1:19" ht="19.95" customHeight="1" x14ac:dyDescent="0.25">
      <c r="A59" s="85" t="s">
        <v>308</v>
      </c>
      <c r="B59" s="85"/>
      <c r="C59" s="85"/>
      <c r="D59" s="85"/>
      <c r="E59" s="7">
        <f>E41</f>
        <v>2.8391999999999994E-2</v>
      </c>
      <c r="F59" s="29"/>
    </row>
    <row r="60" spans="1:19" ht="28.5" customHeight="1" x14ac:dyDescent="0.25">
      <c r="A60" s="85" t="s">
        <v>109</v>
      </c>
      <c r="B60" s="85"/>
      <c r="C60" s="85"/>
      <c r="D60" s="85"/>
      <c r="E60" s="7">
        <f>E54</f>
        <v>4.000000000000001E-3</v>
      </c>
      <c r="F60" s="29"/>
    </row>
    <row r="61" spans="1:19" ht="15" customHeight="1" x14ac:dyDescent="0.25">
      <c r="A61" s="12"/>
      <c r="B61" s="12"/>
      <c r="C61" s="12"/>
      <c r="D61" s="12"/>
      <c r="E61" s="8"/>
      <c r="F61" s="29"/>
    </row>
    <row r="62" spans="1:19" ht="15" customHeight="1" x14ac:dyDescent="0.25">
      <c r="A62" s="92" t="s">
        <v>46</v>
      </c>
      <c r="B62" s="92"/>
      <c r="C62" s="92"/>
      <c r="D62" s="92"/>
      <c r="E62" s="15">
        <f>MIN(E58*E59+E60,1)</f>
        <v>4.9937200000000001E-3</v>
      </c>
      <c r="F62" s="29"/>
    </row>
    <row r="63" spans="1:19" ht="15" customHeight="1" x14ac:dyDescent="0.25">
      <c r="A63" s="32"/>
      <c r="B63" s="32"/>
      <c r="C63" s="32"/>
      <c r="D63" s="32"/>
      <c r="E63" s="8"/>
      <c r="F63" s="29"/>
    </row>
    <row r="64" spans="1:19" ht="15" customHeight="1" x14ac:dyDescent="0.25">
      <c r="A64" s="88" t="s">
        <v>48</v>
      </c>
      <c r="B64" s="88"/>
      <c r="C64" s="32"/>
      <c r="D64" s="89" t="str">
        <f>IF(E62&lt;=0.05,"Very low",IF(E62&lt;=0.1,"Low",IF(E62&lt;=0.25,"Medium",IF(E62&lt;=0.5,"High","Very high"))))</f>
        <v>Very low</v>
      </c>
      <c r="E64" s="89"/>
      <c r="F64" s="29"/>
    </row>
    <row r="65" spans="1:6" ht="15" customHeight="1" x14ac:dyDescent="0.25">
      <c r="A65" s="32"/>
      <c r="B65" s="32"/>
      <c r="C65" s="32"/>
      <c r="D65" s="32"/>
      <c r="E65" s="8"/>
      <c r="F65" s="29"/>
    </row>
    <row r="66" spans="1:6" ht="15" customHeight="1" x14ac:dyDescent="0.25">
      <c r="A66" s="85" t="s">
        <v>187</v>
      </c>
      <c r="B66" s="85"/>
      <c r="C66" s="85"/>
      <c r="D66" s="85"/>
      <c r="E66" s="24">
        <f>IF($E$62=1,0,IF(LN(1-$E$62)*$C$10=0,"∞",LN(1-0.9)/LN(1-$E$62)*$C$10))</f>
        <v>2299.7195110896218</v>
      </c>
      <c r="F66" s="29"/>
    </row>
    <row r="67" spans="1:6" ht="15" customHeight="1" x14ac:dyDescent="0.25">
      <c r="A67" s="85" t="s">
        <v>188</v>
      </c>
      <c r="B67" s="85"/>
      <c r="C67" s="85"/>
      <c r="D67" s="85"/>
      <c r="E67" s="24">
        <f>IF($E$62=1,0,IF(LN(1-$E$62)*$C$10=0,"∞",LN(1-0.5)/LN(1-$E$62)*$C$10))</f>
        <v>692.28455445168163</v>
      </c>
      <c r="F67" s="29"/>
    </row>
    <row r="68" spans="1:6" ht="15" customHeight="1" x14ac:dyDescent="0.25">
      <c r="A68" s="87" t="s">
        <v>45</v>
      </c>
      <c r="B68" s="87"/>
      <c r="C68" s="87"/>
      <c r="D68" s="87"/>
      <c r="E68" s="24"/>
      <c r="F68" s="29"/>
    </row>
    <row r="69" spans="1:6" ht="15" customHeight="1" x14ac:dyDescent="0.25">
      <c r="A69" s="27"/>
      <c r="B69" s="27"/>
      <c r="C69" s="27"/>
      <c r="D69" s="27"/>
      <c r="E69" s="24"/>
      <c r="F69" s="29"/>
    </row>
    <row r="70" spans="1:6" ht="37.950000000000003" customHeight="1" x14ac:dyDescent="0.25">
      <c r="A70" s="108" t="s">
        <v>310</v>
      </c>
      <c r="B70" s="108"/>
      <c r="C70" s="108"/>
      <c r="D70" s="108"/>
      <c r="E70" s="108"/>
      <c r="F70" s="108"/>
    </row>
    <row r="71" spans="1:6" ht="51.45" customHeight="1" x14ac:dyDescent="0.25">
      <c r="A71" s="108" t="s">
        <v>54</v>
      </c>
      <c r="B71" s="108"/>
      <c r="C71" s="108"/>
      <c r="D71" s="108"/>
      <c r="E71" s="108"/>
      <c r="F71" s="108"/>
    </row>
    <row r="72" spans="1:6" ht="28.05" customHeight="1" x14ac:dyDescent="0.25">
      <c r="A72" s="108" t="s">
        <v>311</v>
      </c>
      <c r="B72" s="108"/>
      <c r="C72" s="108"/>
      <c r="D72" s="108"/>
      <c r="E72" s="108"/>
      <c r="F72" s="108"/>
    </row>
    <row r="73" spans="1:6" ht="13.95" customHeight="1" x14ac:dyDescent="0.25">
      <c r="A73" s="108" t="s">
        <v>47</v>
      </c>
      <c r="B73" s="108"/>
      <c r="C73" s="108"/>
      <c r="D73" s="108"/>
      <c r="E73" s="108"/>
      <c r="F73" s="108"/>
    </row>
    <row r="74" spans="1:6" ht="15" customHeight="1" x14ac:dyDescent="0.25">
      <c r="F74" s="29"/>
    </row>
    <row r="75" spans="1:6" ht="54.45" customHeight="1" x14ac:dyDescent="0.25">
      <c r="A75" s="90" t="s">
        <v>324</v>
      </c>
      <c r="B75" s="90"/>
      <c r="C75" s="90"/>
      <c r="D75" s="90"/>
      <c r="E75" s="90"/>
      <c r="F75" s="90"/>
    </row>
    <row r="76" spans="1:6" ht="46.05" customHeight="1" x14ac:dyDescent="0.25">
      <c r="A76" s="90" t="s">
        <v>326</v>
      </c>
      <c r="B76" s="90"/>
      <c r="C76" s="90"/>
      <c r="D76" s="90"/>
      <c r="E76" s="90"/>
      <c r="F76" s="90"/>
    </row>
    <row r="77" spans="1:6" ht="48.45" customHeight="1" x14ac:dyDescent="0.25">
      <c r="A77" s="90" t="s">
        <v>80</v>
      </c>
      <c r="B77" s="90"/>
      <c r="C77" s="90"/>
      <c r="D77" s="90"/>
      <c r="E77" s="90"/>
      <c r="F77" s="90"/>
    </row>
    <row r="78" spans="1:6" ht="32.549999999999997" customHeight="1" x14ac:dyDescent="0.25">
      <c r="A78" s="90" t="s">
        <v>55</v>
      </c>
      <c r="B78" s="90"/>
      <c r="C78" s="90"/>
      <c r="D78" s="90"/>
      <c r="E78" s="90"/>
      <c r="F78" s="90"/>
    </row>
    <row r="79" spans="1:6" ht="31.95" customHeight="1" x14ac:dyDescent="0.25">
      <c r="A79" s="90" t="s">
        <v>58</v>
      </c>
      <c r="B79" s="90"/>
      <c r="C79" s="90"/>
      <c r="D79" s="90"/>
      <c r="E79" s="90"/>
      <c r="F79" s="90"/>
    </row>
    <row r="80" spans="1:6" ht="19.95" customHeight="1" x14ac:dyDescent="0.25">
      <c r="A80" s="90" t="s">
        <v>51</v>
      </c>
      <c r="B80" s="90"/>
      <c r="C80" s="90"/>
      <c r="D80" s="90"/>
      <c r="E80" s="90"/>
      <c r="F80" s="90"/>
    </row>
    <row r="81" spans="1:6" ht="106.95" customHeight="1" x14ac:dyDescent="0.25">
      <c r="A81" s="90" t="s">
        <v>393</v>
      </c>
      <c r="B81" s="90"/>
      <c r="C81" s="90"/>
      <c r="D81" s="90"/>
      <c r="E81" s="90"/>
      <c r="F81" s="90"/>
    </row>
    <row r="82" spans="1:6" ht="48" customHeight="1" x14ac:dyDescent="0.25">
      <c r="A82" s="90" t="s">
        <v>59</v>
      </c>
      <c r="B82" s="90"/>
      <c r="C82" s="90"/>
      <c r="D82" s="90"/>
      <c r="E82" s="90"/>
      <c r="F82" s="90"/>
    </row>
    <row r="83" spans="1:6" ht="48" customHeight="1" x14ac:dyDescent="0.25">
      <c r="A83" s="90" t="s">
        <v>62</v>
      </c>
      <c r="B83" s="90"/>
      <c r="C83" s="90"/>
      <c r="D83" s="90"/>
      <c r="E83" s="90"/>
      <c r="F83" s="90"/>
    </row>
    <row r="84" spans="1:6" ht="62.55" customHeight="1" x14ac:dyDescent="0.25">
      <c r="A84" s="90" t="s">
        <v>330</v>
      </c>
      <c r="B84" s="90"/>
      <c r="C84" s="90"/>
      <c r="D84" s="90"/>
      <c r="E84" s="90"/>
      <c r="F84" s="90"/>
    </row>
    <row r="85" spans="1:6" ht="22.05" customHeight="1" x14ac:dyDescent="0.25">
      <c r="A85" s="90" t="s">
        <v>67</v>
      </c>
      <c r="B85" s="90"/>
      <c r="C85" s="90"/>
      <c r="D85" s="90"/>
      <c r="E85" s="90"/>
      <c r="F85" s="90"/>
    </row>
    <row r="86" spans="1:6" ht="77.55" customHeight="1" x14ac:dyDescent="0.25">
      <c r="A86" s="90" t="s">
        <v>394</v>
      </c>
      <c r="B86" s="90"/>
      <c r="C86" s="90"/>
      <c r="D86" s="90"/>
      <c r="E86" s="90"/>
      <c r="F86" s="90"/>
    </row>
    <row r="87" spans="1:6" ht="21.45" customHeight="1" x14ac:dyDescent="0.25">
      <c r="A87" s="90" t="s">
        <v>104</v>
      </c>
      <c r="B87" s="90"/>
      <c r="C87" s="90"/>
      <c r="D87" s="90"/>
      <c r="E87" s="90"/>
      <c r="F87" s="90"/>
    </row>
    <row r="88" spans="1:6" ht="18.600000000000001" customHeight="1" x14ac:dyDescent="0.25">
      <c r="A88" s="86" t="s">
        <v>105</v>
      </c>
      <c r="B88" s="86"/>
      <c r="C88" s="86"/>
      <c r="D88" s="86"/>
      <c r="E88" s="86"/>
    </row>
    <row r="90" spans="1:6" x14ac:dyDescent="0.25">
      <c r="A90" s="11">
        <v>1</v>
      </c>
      <c r="B90" s="81" t="s">
        <v>339</v>
      </c>
    </row>
    <row r="91" spans="1:6" x14ac:dyDescent="0.25">
      <c r="A91" s="11">
        <v>2</v>
      </c>
      <c r="B91" s="81" t="s">
        <v>353</v>
      </c>
    </row>
    <row r="92" spans="1:6" x14ac:dyDescent="0.25">
      <c r="A92" s="11">
        <v>3</v>
      </c>
      <c r="B92" s="81" t="s">
        <v>355</v>
      </c>
    </row>
    <row r="93" spans="1:6" x14ac:dyDescent="0.25">
      <c r="A93" s="11">
        <v>4</v>
      </c>
      <c r="B93" s="81" t="s">
        <v>356</v>
      </c>
    </row>
    <row r="94" spans="1:6" x14ac:dyDescent="0.25">
      <c r="A94" s="11">
        <v>5</v>
      </c>
      <c r="B94" s="81" t="s">
        <v>340</v>
      </c>
    </row>
    <row r="95" spans="1:6" x14ac:dyDescent="0.25">
      <c r="A95" s="11">
        <v>6</v>
      </c>
      <c r="B95" s="81" t="s">
        <v>341</v>
      </c>
    </row>
    <row r="96" spans="1:6" x14ac:dyDescent="0.25">
      <c r="A96" s="11">
        <v>7</v>
      </c>
      <c r="B96" s="81" t="s">
        <v>342</v>
      </c>
    </row>
    <row r="97" spans="1:2" x14ac:dyDescent="0.25">
      <c r="A97" s="11">
        <v>8</v>
      </c>
      <c r="B97" s="81" t="s">
        <v>343</v>
      </c>
    </row>
    <row r="98" spans="1:2" x14ac:dyDescent="0.25">
      <c r="A98" s="11">
        <v>9</v>
      </c>
      <c r="B98" s="81" t="s">
        <v>358</v>
      </c>
    </row>
    <row r="99" spans="1:2" x14ac:dyDescent="0.25">
      <c r="A99" s="11">
        <v>10</v>
      </c>
      <c r="B99" s="81" t="s">
        <v>344</v>
      </c>
    </row>
    <row r="100" spans="1:2" x14ac:dyDescent="0.25">
      <c r="A100" s="11">
        <v>11</v>
      </c>
      <c r="B100" s="81" t="s">
        <v>345</v>
      </c>
    </row>
    <row r="101" spans="1:2" x14ac:dyDescent="0.25">
      <c r="A101" s="11">
        <v>12</v>
      </c>
      <c r="B101" s="81" t="s">
        <v>359</v>
      </c>
    </row>
    <row r="102" spans="1:2" x14ac:dyDescent="0.25">
      <c r="A102" s="11">
        <v>13</v>
      </c>
      <c r="B102" s="81" t="s">
        <v>346</v>
      </c>
    </row>
    <row r="103" spans="1:2" x14ac:dyDescent="0.25">
      <c r="A103" s="11">
        <v>14</v>
      </c>
      <c r="B103" s="81" t="s">
        <v>347</v>
      </c>
    </row>
    <row r="104" spans="1:2" x14ac:dyDescent="0.25">
      <c r="A104" s="11">
        <v>15</v>
      </c>
      <c r="B104" s="81" t="s">
        <v>348</v>
      </c>
    </row>
    <row r="105" spans="1:2" x14ac:dyDescent="0.25">
      <c r="A105" s="11">
        <v>16</v>
      </c>
      <c r="B105" s="81" t="s">
        <v>349</v>
      </c>
    </row>
    <row r="106" spans="1:2" x14ac:dyDescent="0.25">
      <c r="A106" s="11">
        <v>17</v>
      </c>
      <c r="B106" s="81" t="s">
        <v>350</v>
      </c>
    </row>
    <row r="107" spans="1:2" x14ac:dyDescent="0.25">
      <c r="A107" s="11">
        <v>18</v>
      </c>
      <c r="B107" s="81" t="s">
        <v>369</v>
      </c>
    </row>
    <row r="108" spans="1:2" x14ac:dyDescent="0.25">
      <c r="A108" s="11"/>
    </row>
    <row r="109" spans="1:2" x14ac:dyDescent="0.25">
      <c r="B109" s="59" t="s">
        <v>360</v>
      </c>
    </row>
    <row r="111" spans="1:2" x14ac:dyDescent="0.25">
      <c r="A111" s="11"/>
      <c r="B111" s="59" t="s">
        <v>217</v>
      </c>
    </row>
    <row r="112" spans="1:2" x14ac:dyDescent="0.25">
      <c r="A112" s="11"/>
      <c r="B112" s="59" t="s">
        <v>206</v>
      </c>
    </row>
    <row r="113" spans="1:2" x14ac:dyDescent="0.25">
      <c r="A113" s="11"/>
      <c r="B113" s="59" t="s">
        <v>207</v>
      </c>
    </row>
    <row r="114" spans="1:2" x14ac:dyDescent="0.25">
      <c r="A114" s="11"/>
      <c r="B114" s="59" t="s">
        <v>208</v>
      </c>
    </row>
    <row r="115" spans="1:2" x14ac:dyDescent="0.25">
      <c r="A115" s="11"/>
      <c r="B115" s="59" t="s">
        <v>210</v>
      </c>
    </row>
    <row r="116" spans="1:2" x14ac:dyDescent="0.25">
      <c r="A116" s="11"/>
      <c r="B116" s="59" t="s">
        <v>211</v>
      </c>
    </row>
    <row r="117" spans="1:2" x14ac:dyDescent="0.25">
      <c r="A117" s="11"/>
      <c r="B117" s="59" t="s">
        <v>212</v>
      </c>
    </row>
    <row r="118" spans="1:2" x14ac:dyDescent="0.25">
      <c r="A118" s="11"/>
      <c r="B118" s="59" t="s">
        <v>213</v>
      </c>
    </row>
    <row r="119" spans="1:2" x14ac:dyDescent="0.25">
      <c r="A119" s="11"/>
      <c r="B119" s="59" t="s">
        <v>214</v>
      </c>
    </row>
    <row r="120" spans="1:2" x14ac:dyDescent="0.25">
      <c r="A120" s="11"/>
      <c r="B120" s="59" t="s">
        <v>216</v>
      </c>
    </row>
    <row r="121" spans="1:2" x14ac:dyDescent="0.25">
      <c r="A121" s="11"/>
      <c r="B121" s="59" t="s">
        <v>219</v>
      </c>
    </row>
    <row r="122" spans="1:2" x14ac:dyDescent="0.25">
      <c r="A122" s="11"/>
      <c r="B122" s="59" t="s">
        <v>221</v>
      </c>
    </row>
    <row r="123" spans="1:2" x14ac:dyDescent="0.25">
      <c r="A123" s="11"/>
      <c r="B123" s="59" t="s">
        <v>234</v>
      </c>
    </row>
    <row r="124" spans="1:2" x14ac:dyDescent="0.25">
      <c r="A124" s="11"/>
      <c r="B124" s="59" t="s">
        <v>220</v>
      </c>
    </row>
    <row r="125" spans="1:2" x14ac:dyDescent="0.25">
      <c r="A125" s="11"/>
      <c r="B125" s="59" t="s">
        <v>224</v>
      </c>
    </row>
    <row r="126" spans="1:2" x14ac:dyDescent="0.25">
      <c r="A126" s="11"/>
      <c r="B126" s="59" t="s">
        <v>225</v>
      </c>
    </row>
    <row r="127" spans="1:2" x14ac:dyDescent="0.25">
      <c r="A127" s="11"/>
      <c r="B127" s="59" t="s">
        <v>226</v>
      </c>
    </row>
    <row r="128" spans="1:2" x14ac:dyDescent="0.25">
      <c r="A128" s="11"/>
      <c r="B128" s="59" t="s">
        <v>227</v>
      </c>
    </row>
    <row r="129" spans="1:6" x14ac:dyDescent="0.25">
      <c r="A129" s="11"/>
      <c r="B129" s="59" t="s">
        <v>229</v>
      </c>
    </row>
    <row r="130" spans="1:6" x14ac:dyDescent="0.25">
      <c r="A130" s="11"/>
      <c r="B130" s="59" t="s">
        <v>228</v>
      </c>
    </row>
    <row r="131" spans="1:6" x14ac:dyDescent="0.25">
      <c r="A131" s="11"/>
      <c r="B131" s="59" t="s">
        <v>230</v>
      </c>
    </row>
    <row r="132" spans="1:6" x14ac:dyDescent="0.25">
      <c r="A132" s="11"/>
      <c r="B132" s="59" t="s">
        <v>231</v>
      </c>
    </row>
    <row r="133" spans="1:6" x14ac:dyDescent="0.25">
      <c r="A133" s="11"/>
      <c r="B133" s="59" t="s">
        <v>232</v>
      </c>
    </row>
    <row r="136" spans="1:6" ht="31.5" customHeight="1" x14ac:dyDescent="0.25">
      <c r="A136" s="83" t="s">
        <v>313</v>
      </c>
      <c r="B136" s="83"/>
      <c r="C136" s="83"/>
      <c r="D136" s="83"/>
      <c r="E136" s="83"/>
      <c r="F136" s="84" t="s">
        <v>287</v>
      </c>
    </row>
    <row r="137" spans="1:6" ht="56.55" customHeight="1" x14ac:dyDescent="0.25">
      <c r="A137" s="83"/>
      <c r="B137" s="83"/>
      <c r="C137" s="83"/>
      <c r="D137" s="83"/>
      <c r="E137" s="83"/>
      <c r="F137" s="84"/>
    </row>
    <row r="138" spans="1:6" x14ac:dyDescent="0.25">
      <c r="A138" s="16"/>
    </row>
    <row r="139" spans="1:6" x14ac:dyDescent="0.25">
      <c r="A139" s="17"/>
    </row>
  </sheetData>
  <mergeCells count="47">
    <mergeCell ref="A2:C2"/>
    <mergeCell ref="N15:R15"/>
    <mergeCell ref="D50:D52"/>
    <mergeCell ref="C4:F4"/>
    <mergeCell ref="A70:F70"/>
    <mergeCell ref="A23:D23"/>
    <mergeCell ref="A24:D24"/>
    <mergeCell ref="C30:E30"/>
    <mergeCell ref="D32:D33"/>
    <mergeCell ref="E32:E35"/>
    <mergeCell ref="D34:D35"/>
    <mergeCell ref="A41:D41"/>
    <mergeCell ref="C47:E47"/>
    <mergeCell ref="D48:D49"/>
    <mergeCell ref="E48:E52"/>
    <mergeCell ref="I15:M15"/>
    <mergeCell ref="A83:F83"/>
    <mergeCell ref="A84:F84"/>
    <mergeCell ref="A85:F85"/>
    <mergeCell ref="A73:F73"/>
    <mergeCell ref="A58:D58"/>
    <mergeCell ref="A59:D59"/>
    <mergeCell ref="A60:D60"/>
    <mergeCell ref="A62:D62"/>
    <mergeCell ref="A66:D66"/>
    <mergeCell ref="A67:D67"/>
    <mergeCell ref="A64:B64"/>
    <mergeCell ref="D64:E64"/>
    <mergeCell ref="A68:D68"/>
    <mergeCell ref="A71:F71"/>
    <mergeCell ref="A72:F72"/>
    <mergeCell ref="H10:Q10"/>
    <mergeCell ref="A4:B4"/>
    <mergeCell ref="F136:F137"/>
    <mergeCell ref="A136:E137"/>
    <mergeCell ref="A75:F75"/>
    <mergeCell ref="A76:F76"/>
    <mergeCell ref="A54:D54"/>
    <mergeCell ref="A88:E88"/>
    <mergeCell ref="A77:F77"/>
    <mergeCell ref="A78:F78"/>
    <mergeCell ref="A79:F79"/>
    <mergeCell ref="A80:F80"/>
    <mergeCell ref="A87:F87"/>
    <mergeCell ref="A86:F86"/>
    <mergeCell ref="A81:F81"/>
    <mergeCell ref="A82:F82"/>
  </mergeCells>
  <conditionalFormatting sqref="C17:F52">
    <cfRule type="expression" dxfId="2" priority="1">
      <formula>IF($H17="x",TRUE,FALSE)</formula>
    </cfRule>
  </conditionalFormatting>
  <pageMargins left="0.7" right="0.7" top="0.78740157499999996" bottom="0.78740157499999996" header="0.3" footer="0.3"/>
  <pageSetup paperSize="9" scale="39" fitToHeight="0" orientation="portrait" r:id="rId1"/>
  <ignoredErrors>
    <ignoredError sqref="E38"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4727A-D70F-4157-9170-BE3FF26AB243}">
  <dimension ref="A2:H67"/>
  <sheetViews>
    <sheetView showGridLines="0" workbookViewId="0">
      <selection activeCell="A2" sqref="A2:E2"/>
    </sheetView>
  </sheetViews>
  <sheetFormatPr baseColWidth="10" defaultRowHeight="13.8" x14ac:dyDescent="0.25"/>
  <cols>
    <col min="1" max="1" width="5.69921875" customWidth="1"/>
    <col min="2" max="2" width="33.69921875" customWidth="1"/>
    <col min="3" max="3" width="17.19921875" customWidth="1"/>
    <col min="4" max="4" width="16.796875" customWidth="1"/>
    <col min="5" max="5" width="23.69921875" customWidth="1"/>
    <col min="6" max="6" width="22.3984375" customWidth="1"/>
    <col min="7" max="7" width="25.19921875" customWidth="1"/>
  </cols>
  <sheetData>
    <row r="2" spans="1:8" ht="21" x14ac:dyDescent="0.4">
      <c r="A2" s="94" t="s">
        <v>37</v>
      </c>
      <c r="B2" s="94"/>
      <c r="C2" s="94"/>
      <c r="D2" s="94"/>
      <c r="E2" s="94"/>
      <c r="G2" s="34" t="s">
        <v>98</v>
      </c>
    </row>
    <row r="4" spans="1:8" ht="21" x14ac:dyDescent="0.4">
      <c r="A4" s="106" t="s">
        <v>397</v>
      </c>
      <c r="B4" s="106"/>
      <c r="C4" s="3"/>
      <c r="D4" s="101" t="s">
        <v>26</v>
      </c>
      <c r="E4" s="101"/>
      <c r="F4" s="101"/>
      <c r="G4" s="101"/>
    </row>
    <row r="5" spans="1:8" ht="27.45" customHeight="1" x14ac:dyDescent="0.4">
      <c r="A5" s="14" t="s">
        <v>30</v>
      </c>
      <c r="B5" s="3"/>
      <c r="C5" s="3"/>
      <c r="G5" s="52" t="s">
        <v>147</v>
      </c>
    </row>
    <row r="6" spans="1:8" ht="21" x14ac:dyDescent="0.4">
      <c r="A6" s="3"/>
      <c r="B6" s="3"/>
      <c r="C6" s="3"/>
    </row>
    <row r="7" spans="1:8" x14ac:dyDescent="0.25">
      <c r="A7" s="9" t="s">
        <v>3</v>
      </c>
      <c r="B7" s="90" t="s">
        <v>27</v>
      </c>
      <c r="C7" s="90"/>
      <c r="D7" s="90"/>
      <c r="E7" s="40" t="s">
        <v>43</v>
      </c>
      <c r="F7" s="53" t="s">
        <v>150</v>
      </c>
      <c r="G7" s="54" t="s">
        <v>155</v>
      </c>
    </row>
    <row r="8" spans="1:8" ht="73.05" customHeight="1" x14ac:dyDescent="0.25">
      <c r="A8" s="9" t="s">
        <v>5</v>
      </c>
      <c r="B8" s="90" t="s">
        <v>236</v>
      </c>
      <c r="C8" s="90"/>
      <c r="D8" s="90"/>
      <c r="E8" s="40" t="s">
        <v>29</v>
      </c>
      <c r="F8" s="53" t="s">
        <v>151</v>
      </c>
      <c r="G8" s="58" t="s">
        <v>237</v>
      </c>
    </row>
    <row r="9" spans="1:8" x14ac:dyDescent="0.25">
      <c r="A9" s="9" t="s">
        <v>7</v>
      </c>
      <c r="B9" s="90" t="s">
        <v>93</v>
      </c>
      <c r="C9" s="90"/>
      <c r="D9" s="90"/>
      <c r="E9" s="40" t="s">
        <v>164</v>
      </c>
      <c r="F9" s="53" t="s">
        <v>152</v>
      </c>
      <c r="G9" s="54" t="s">
        <v>154</v>
      </c>
    </row>
    <row r="10" spans="1:8" x14ac:dyDescent="0.25">
      <c r="A10" s="9" t="s">
        <v>8</v>
      </c>
      <c r="B10" s="90" t="s">
        <v>38</v>
      </c>
      <c r="C10" s="90"/>
      <c r="D10" s="90"/>
      <c r="E10" s="41" t="s">
        <v>10</v>
      </c>
      <c r="F10" s="53" t="s">
        <v>153</v>
      </c>
      <c r="G10" s="54" t="s">
        <v>154</v>
      </c>
    </row>
    <row r="11" spans="1:8" ht="27.45" customHeight="1" x14ac:dyDescent="0.25">
      <c r="A11" s="9" t="s">
        <v>15</v>
      </c>
      <c r="B11" s="90" t="s">
        <v>81</v>
      </c>
      <c r="C11" s="90"/>
      <c r="D11" s="90"/>
      <c r="E11" s="40" t="s">
        <v>145</v>
      </c>
      <c r="F11" s="40"/>
      <c r="G11" s="40"/>
    </row>
    <row r="12" spans="1:8" x14ac:dyDescent="0.25">
      <c r="G12" s="43"/>
    </row>
    <row r="13" spans="1:8" ht="18" x14ac:dyDescent="0.3">
      <c r="A13" s="14" t="s">
        <v>94</v>
      </c>
      <c r="F13" s="43"/>
      <c r="G13" s="43"/>
    </row>
    <row r="14" spans="1:8" ht="15.6" x14ac:dyDescent="0.3">
      <c r="A14" s="14"/>
      <c r="G14" s="43"/>
      <c r="H14" s="43"/>
    </row>
    <row r="15" spans="1:8" ht="15.6" x14ac:dyDescent="0.3">
      <c r="A15" s="42" t="s">
        <v>142</v>
      </c>
    </row>
    <row r="17" spans="1:7" ht="14.4" x14ac:dyDescent="0.3">
      <c r="C17" s="110" t="s">
        <v>82</v>
      </c>
      <c r="D17" s="110"/>
      <c r="E17" s="37" t="s">
        <v>85</v>
      </c>
      <c r="F17" s="37" t="s">
        <v>86</v>
      </c>
      <c r="G17" s="38" t="s">
        <v>87</v>
      </c>
    </row>
    <row r="18" spans="1:7" ht="54" customHeight="1" x14ac:dyDescent="0.25">
      <c r="B18" s="36" t="s">
        <v>149</v>
      </c>
      <c r="C18" s="36" t="s">
        <v>83</v>
      </c>
      <c r="D18" s="36" t="s">
        <v>97</v>
      </c>
      <c r="E18" s="36" t="s">
        <v>294</v>
      </c>
      <c r="F18" s="36" t="s">
        <v>293</v>
      </c>
      <c r="G18" s="36" t="s">
        <v>135</v>
      </c>
    </row>
    <row r="19" spans="1:7" x14ac:dyDescent="0.25">
      <c r="A19" t="s">
        <v>3</v>
      </c>
      <c r="B19" s="43" t="str">
        <f>MultiCountryNo1!C11</f>
        <v>USA</v>
      </c>
      <c r="C19" s="48">
        <f>MultiCountryNo1!D17</f>
        <v>0.5</v>
      </c>
      <c r="D19" s="48">
        <f>MultiCountryNo1!E24</f>
        <v>3.4999999999999989E-2</v>
      </c>
      <c r="E19" s="49">
        <f>MultiCountryNo1!E59</f>
        <v>2.8391999999999994E-2</v>
      </c>
      <c r="F19" s="49">
        <f>MultiCountryNo1!E60</f>
        <v>4.000000000000001E-3</v>
      </c>
      <c r="G19" s="49">
        <f>MultiCountryNo1!E62</f>
        <v>4.9937200000000001E-3</v>
      </c>
    </row>
    <row r="20" spans="1:7" x14ac:dyDescent="0.25">
      <c r="A20" t="s">
        <v>5</v>
      </c>
      <c r="B20" s="43" t="str">
        <f>MultiCountryNo2!$C$11</f>
        <v>Mordor</v>
      </c>
      <c r="C20" s="48">
        <f>MultiCountryNo2!D17</f>
        <v>5</v>
      </c>
      <c r="D20" s="48">
        <f>MultiCountryNo2!E24</f>
        <v>1.1999999999999997</v>
      </c>
      <c r="E20" s="49">
        <f>MultiCountryNo2!E59</f>
        <v>0.14559999999999998</v>
      </c>
      <c r="F20" s="49">
        <f>MultiCountryNo2!E60</f>
        <v>0.3</v>
      </c>
      <c r="G20" s="49">
        <f>MultiCountryNo2!E62</f>
        <v>0.47471999999999992</v>
      </c>
    </row>
    <row r="21" spans="1:7" x14ac:dyDescent="0.25">
      <c r="A21" t="s">
        <v>7</v>
      </c>
      <c r="B21" s="43" t="str">
        <f>MultiCountryNo3!$C$11</f>
        <v>Utopia</v>
      </c>
      <c r="C21" s="48">
        <f>MultiCountryNo3!D17</f>
        <v>0.5</v>
      </c>
      <c r="D21" s="48">
        <f>MultiCountryNo3!E24</f>
        <v>7.8125E-3</v>
      </c>
      <c r="E21" s="49">
        <f>MultiCountryNo3!E59</f>
        <v>1.6547999999999995E-3</v>
      </c>
      <c r="F21" s="49">
        <f>MultiCountryNo3!E60</f>
        <v>0</v>
      </c>
      <c r="G21" s="49">
        <f>MultiCountryNo3!E62</f>
        <v>1.2928124999999996E-5</v>
      </c>
    </row>
    <row r="22" spans="1:7" x14ac:dyDescent="0.25">
      <c r="C22" s="11"/>
      <c r="D22" s="11"/>
      <c r="E22" s="11"/>
      <c r="F22" s="11"/>
      <c r="G22" s="11"/>
    </row>
    <row r="23" spans="1:7" x14ac:dyDescent="0.25">
      <c r="B23" t="s">
        <v>84</v>
      </c>
      <c r="C23" s="48">
        <f>SUM(C19:C21)</f>
        <v>6</v>
      </c>
      <c r="D23" s="48">
        <f>SUM(D19:D21)</f>
        <v>1.2428124999999997</v>
      </c>
      <c r="E23" s="49"/>
      <c r="F23" s="49">
        <f>SUM(F19:F21)</f>
        <v>0.30399999999999999</v>
      </c>
      <c r="G23" s="49">
        <f>SUM(G19:G21)</f>
        <v>0.47972664812499988</v>
      </c>
    </row>
    <row r="24" spans="1:7" x14ac:dyDescent="0.25">
      <c r="C24" s="11"/>
      <c r="D24" s="11"/>
      <c r="E24" s="11"/>
      <c r="F24" s="11"/>
      <c r="G24" s="11"/>
    </row>
    <row r="25" spans="1:7" ht="19.05" customHeight="1" x14ac:dyDescent="0.25">
      <c r="A25" s="106" t="s">
        <v>36</v>
      </c>
      <c r="B25" s="106"/>
      <c r="C25" s="106"/>
      <c r="D25" s="106"/>
      <c r="E25" s="106"/>
      <c r="F25" s="106"/>
      <c r="G25" s="7">
        <f>D23</f>
        <v>1.2428124999999997</v>
      </c>
    </row>
    <row r="26" spans="1:7" ht="24.45" customHeight="1" x14ac:dyDescent="0.25">
      <c r="A26" s="106" t="s">
        <v>307</v>
      </c>
      <c r="B26" s="106"/>
      <c r="C26" s="106"/>
      <c r="D26" s="106"/>
      <c r="E26" s="106"/>
      <c r="F26" s="106"/>
      <c r="G26" s="7">
        <f>D19*E19+D20*E20+D21*E21</f>
        <v>0.17572664812499994</v>
      </c>
    </row>
    <row r="27" spans="1:7" ht="22.95" customHeight="1" x14ac:dyDescent="0.25">
      <c r="A27" s="85" t="s">
        <v>296</v>
      </c>
      <c r="B27" s="85"/>
      <c r="C27" s="85"/>
      <c r="D27" s="85"/>
      <c r="E27" s="85"/>
      <c r="F27" s="85"/>
      <c r="G27" s="7">
        <f>F23</f>
        <v>0.30399999999999999</v>
      </c>
    </row>
    <row r="28" spans="1:7" x14ac:dyDescent="0.25">
      <c r="A28" s="12"/>
      <c r="B28" s="12"/>
      <c r="C28" s="12"/>
      <c r="D28" s="12"/>
      <c r="G28" s="8"/>
    </row>
    <row r="29" spans="1:7" ht="15.45" customHeight="1" x14ac:dyDescent="0.25">
      <c r="A29" s="92" t="s">
        <v>96</v>
      </c>
      <c r="B29" s="92"/>
      <c r="C29" s="92"/>
      <c r="D29" s="92"/>
      <c r="E29" s="92"/>
      <c r="F29" s="92"/>
      <c r="G29" s="15">
        <f>G26+G27</f>
        <v>0.47972664812499993</v>
      </c>
    </row>
    <row r="30" spans="1:7" ht="15.6" x14ac:dyDescent="0.25">
      <c r="A30" s="32"/>
      <c r="B30" s="32"/>
      <c r="C30" s="32"/>
      <c r="D30" s="32"/>
      <c r="E30" s="8"/>
    </row>
    <row r="31" spans="1:7" ht="15" x14ac:dyDescent="0.25">
      <c r="A31" s="88" t="s">
        <v>133</v>
      </c>
      <c r="B31" s="88"/>
      <c r="C31" s="88"/>
      <c r="D31" s="88"/>
      <c r="E31" s="88"/>
      <c r="F31" s="89" t="str">
        <f>IF(G29&lt;=0.05,"Very low",IF(G29&lt;=0.1,"Low",IF(G29&lt;=0.25,"Medium",IF(G29&lt;=0.5,"High","Very high"))))</f>
        <v>High</v>
      </c>
      <c r="G31" s="89"/>
    </row>
    <row r="32" spans="1:7" ht="15.6" x14ac:dyDescent="0.25">
      <c r="A32" s="32"/>
      <c r="B32" s="32"/>
      <c r="C32" s="32"/>
      <c r="D32" s="32"/>
      <c r="E32" s="8"/>
    </row>
    <row r="33" spans="1:7" ht="13.95" customHeight="1" x14ac:dyDescent="0.25">
      <c r="A33" s="85" t="s">
        <v>235</v>
      </c>
      <c r="B33" s="85"/>
      <c r="C33" s="85"/>
      <c r="D33" s="85"/>
      <c r="E33" s="85"/>
      <c r="F33" s="85"/>
      <c r="G33" s="24">
        <f>LN(1-0.9)/LN(1-$G$29)*$E$10</f>
        <v>17.620001681581257</v>
      </c>
    </row>
    <row r="34" spans="1:7" ht="13.95" customHeight="1" x14ac:dyDescent="0.25">
      <c r="A34" s="85" t="s">
        <v>297</v>
      </c>
      <c r="B34" s="85"/>
      <c r="C34" s="85"/>
      <c r="D34" s="85"/>
      <c r="E34" s="85"/>
      <c r="F34" s="85"/>
      <c r="G34" s="24">
        <f>LN(1-0.5)/LN(1-$G$29)*$E$10</f>
        <v>5.3041490298057461</v>
      </c>
    </row>
    <row r="35" spans="1:7" x14ac:dyDescent="0.25">
      <c r="A35" s="87" t="s">
        <v>45</v>
      </c>
      <c r="B35" s="87"/>
      <c r="C35" s="87"/>
      <c r="D35" s="87"/>
      <c r="E35" s="24"/>
    </row>
    <row r="37" spans="1:7" ht="24" customHeight="1" x14ac:dyDescent="0.25">
      <c r="A37" s="108" t="s">
        <v>134</v>
      </c>
      <c r="B37" s="108"/>
      <c r="C37" s="108"/>
      <c r="D37" s="108"/>
      <c r="E37" s="108"/>
      <c r="F37" s="108"/>
      <c r="G37" s="108"/>
    </row>
    <row r="39" spans="1:7" x14ac:dyDescent="0.25">
      <c r="A39" s="86" t="s">
        <v>95</v>
      </c>
      <c r="B39" s="86"/>
      <c r="C39" s="86"/>
      <c r="D39" s="86"/>
      <c r="E39" s="86"/>
    </row>
    <row r="41" spans="1:7" x14ac:dyDescent="0.25">
      <c r="A41" s="11" t="s">
        <v>25</v>
      </c>
      <c r="B41" s="59" t="s">
        <v>217</v>
      </c>
    </row>
    <row r="42" spans="1:7" x14ac:dyDescent="0.25">
      <c r="A42" s="11"/>
      <c r="B42" s="59" t="s">
        <v>206</v>
      </c>
    </row>
    <row r="43" spans="1:7" x14ac:dyDescent="0.25">
      <c r="A43" s="11"/>
      <c r="B43" s="59" t="s">
        <v>207</v>
      </c>
    </row>
    <row r="44" spans="1:7" x14ac:dyDescent="0.25">
      <c r="A44" s="11"/>
      <c r="B44" s="59" t="s">
        <v>208</v>
      </c>
    </row>
    <row r="45" spans="1:7" x14ac:dyDescent="0.25">
      <c r="A45" s="11" t="s">
        <v>25</v>
      </c>
      <c r="B45" s="59" t="s">
        <v>210</v>
      </c>
    </row>
    <row r="46" spans="1:7" x14ac:dyDescent="0.25">
      <c r="A46" s="11" t="s">
        <v>25</v>
      </c>
      <c r="B46" s="59" t="s">
        <v>211</v>
      </c>
    </row>
    <row r="47" spans="1:7" x14ac:dyDescent="0.25">
      <c r="A47" s="11" t="s">
        <v>25</v>
      </c>
      <c r="B47" s="59" t="s">
        <v>212</v>
      </c>
    </row>
    <row r="48" spans="1:7" x14ac:dyDescent="0.25">
      <c r="A48" s="11" t="s">
        <v>25</v>
      </c>
      <c r="B48" s="59" t="s">
        <v>213</v>
      </c>
    </row>
    <row r="49" spans="1:2" x14ac:dyDescent="0.25">
      <c r="A49" s="11" t="s">
        <v>25</v>
      </c>
      <c r="B49" s="59" t="s">
        <v>214</v>
      </c>
    </row>
    <row r="50" spans="1:2" x14ac:dyDescent="0.25">
      <c r="A50" s="11" t="s">
        <v>25</v>
      </c>
      <c r="B50" s="59" t="s">
        <v>216</v>
      </c>
    </row>
    <row r="51" spans="1:2" x14ac:dyDescent="0.25">
      <c r="A51" s="11"/>
      <c r="B51" s="59" t="s">
        <v>219</v>
      </c>
    </row>
    <row r="52" spans="1:2" x14ac:dyDescent="0.25">
      <c r="A52" s="11"/>
      <c r="B52" s="59" t="s">
        <v>221</v>
      </c>
    </row>
    <row r="53" spans="1:2" x14ac:dyDescent="0.25">
      <c r="A53" s="11" t="s">
        <v>25</v>
      </c>
      <c r="B53" s="59" t="s">
        <v>234</v>
      </c>
    </row>
    <row r="54" spans="1:2" x14ac:dyDescent="0.25">
      <c r="A54" s="11" t="s">
        <v>25</v>
      </c>
      <c r="B54" s="59" t="s">
        <v>220</v>
      </c>
    </row>
    <row r="55" spans="1:2" x14ac:dyDescent="0.25">
      <c r="A55" s="11" t="s">
        <v>25</v>
      </c>
      <c r="B55" s="59" t="s">
        <v>224</v>
      </c>
    </row>
    <row r="56" spans="1:2" x14ac:dyDescent="0.25">
      <c r="A56" s="11" t="s">
        <v>25</v>
      </c>
      <c r="B56" s="59" t="s">
        <v>225</v>
      </c>
    </row>
    <row r="57" spans="1:2" x14ac:dyDescent="0.25">
      <c r="A57" s="11" t="s">
        <v>25</v>
      </c>
      <c r="B57" s="59" t="s">
        <v>226</v>
      </c>
    </row>
    <row r="58" spans="1:2" x14ac:dyDescent="0.25">
      <c r="A58" s="11" t="s">
        <v>25</v>
      </c>
      <c r="B58" s="59" t="s">
        <v>227</v>
      </c>
    </row>
    <row r="59" spans="1:2" x14ac:dyDescent="0.25">
      <c r="A59" s="11" t="s">
        <v>25</v>
      </c>
      <c r="B59" s="59" t="s">
        <v>229</v>
      </c>
    </row>
    <row r="60" spans="1:2" x14ac:dyDescent="0.25">
      <c r="A60" s="11" t="s">
        <v>25</v>
      </c>
      <c r="B60" s="59" t="s">
        <v>228</v>
      </c>
    </row>
    <row r="61" spans="1:2" x14ac:dyDescent="0.25">
      <c r="A61" s="11" t="s">
        <v>25</v>
      </c>
      <c r="B61" s="59" t="s">
        <v>230</v>
      </c>
    </row>
    <row r="62" spans="1:2" x14ac:dyDescent="0.25">
      <c r="A62" s="11" t="s">
        <v>25</v>
      </c>
      <c r="B62" s="59" t="s">
        <v>231</v>
      </c>
    </row>
    <row r="63" spans="1:2" x14ac:dyDescent="0.25">
      <c r="A63" s="11" t="s">
        <v>25</v>
      </c>
      <c r="B63" s="59" t="s">
        <v>232</v>
      </c>
    </row>
    <row r="64" spans="1:2" x14ac:dyDescent="0.25">
      <c r="A64" s="11"/>
      <c r="B64" s="59"/>
    </row>
    <row r="66" spans="1:7" ht="13.95" customHeight="1" x14ac:dyDescent="0.25">
      <c r="A66" s="83" t="s">
        <v>312</v>
      </c>
      <c r="B66" s="83"/>
      <c r="C66" s="83"/>
      <c r="D66" s="83"/>
      <c r="E66" s="83"/>
      <c r="F66" s="84" t="s">
        <v>287</v>
      </c>
      <c r="G66" s="84"/>
    </row>
    <row r="67" spans="1:7" ht="114" customHeight="1" x14ac:dyDescent="0.25">
      <c r="A67" s="83"/>
      <c r="B67" s="83"/>
      <c r="C67" s="83"/>
      <c r="D67" s="83"/>
      <c r="E67" s="83"/>
      <c r="F67" s="84"/>
      <c r="G67" s="84"/>
    </row>
  </sheetData>
  <mergeCells count="22">
    <mergeCell ref="B10:D10"/>
    <mergeCell ref="B11:D11"/>
    <mergeCell ref="A37:G37"/>
    <mergeCell ref="A4:B4"/>
    <mergeCell ref="A26:F26"/>
    <mergeCell ref="A25:F25"/>
    <mergeCell ref="A2:E2"/>
    <mergeCell ref="A66:E67"/>
    <mergeCell ref="F66:G67"/>
    <mergeCell ref="A35:D35"/>
    <mergeCell ref="A29:F29"/>
    <mergeCell ref="A31:E31"/>
    <mergeCell ref="A33:F33"/>
    <mergeCell ref="A34:F34"/>
    <mergeCell ref="A27:F27"/>
    <mergeCell ref="A39:E39"/>
    <mergeCell ref="F31:G31"/>
    <mergeCell ref="D4:G4"/>
    <mergeCell ref="C17:D17"/>
    <mergeCell ref="B7:D7"/>
    <mergeCell ref="B8:D8"/>
    <mergeCell ref="B9:D9"/>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8C2EE-5909-43AA-804A-706ACEA84F6E}">
  <sheetPr>
    <pageSetUpPr fitToPage="1"/>
  </sheetPr>
  <dimension ref="A2:F78"/>
  <sheetViews>
    <sheetView showGridLines="0" workbookViewId="0"/>
  </sheetViews>
  <sheetFormatPr baseColWidth="10" defaultColWidth="11" defaultRowHeight="13.8" x14ac:dyDescent="0.25"/>
  <cols>
    <col min="1" max="1" width="5.59765625" customWidth="1"/>
    <col min="2" max="2" width="78.59765625" customWidth="1"/>
    <col min="3" max="3" width="19.59765625" customWidth="1"/>
    <col min="4" max="4" width="13.59765625" customWidth="1"/>
    <col min="5" max="5" width="13.796875" customWidth="1"/>
    <col min="6" max="6" width="64.296875" customWidth="1"/>
  </cols>
  <sheetData>
    <row r="2" spans="1:6" ht="21" x14ac:dyDescent="0.25">
      <c r="A2" s="111" t="s">
        <v>37</v>
      </c>
      <c r="B2" s="111"/>
      <c r="C2" s="111"/>
      <c r="F2" s="39" t="s">
        <v>99</v>
      </c>
    </row>
    <row r="3" spans="1:6" ht="11.1" customHeight="1" x14ac:dyDescent="0.4">
      <c r="A3" s="3"/>
      <c r="B3" s="3"/>
    </row>
    <row r="4" spans="1:6" ht="15" customHeight="1" x14ac:dyDescent="0.25">
      <c r="A4" s="106" t="s">
        <v>397</v>
      </c>
      <c r="B4" s="106"/>
      <c r="C4" s="101" t="s">
        <v>26</v>
      </c>
      <c r="D4" s="101"/>
      <c r="E4" s="101"/>
      <c r="F4" s="101"/>
    </row>
    <row r="5" spans="1:6" ht="27.6" customHeight="1" x14ac:dyDescent="0.4">
      <c r="A5" s="14" t="s">
        <v>30</v>
      </c>
      <c r="B5" s="3"/>
    </row>
    <row r="6" spans="1:6" ht="11.55" customHeight="1" x14ac:dyDescent="0.4">
      <c r="A6" s="3"/>
      <c r="B6" s="3"/>
    </row>
    <row r="7" spans="1:6" x14ac:dyDescent="0.25">
      <c r="A7" s="9" t="s">
        <v>3</v>
      </c>
      <c r="B7" s="4" t="s">
        <v>27</v>
      </c>
      <c r="C7" s="44" t="str">
        <f>MultiCountrySummary!E7</f>
        <v>XYZ Ltd.</v>
      </c>
      <c r="D7" s="60" t="s">
        <v>100</v>
      </c>
      <c r="E7" s="43"/>
    </row>
    <row r="8" spans="1:6" ht="27.6" x14ac:dyDescent="0.25">
      <c r="A8" s="9" t="s">
        <v>5</v>
      </c>
      <c r="B8" s="4" t="s">
        <v>236</v>
      </c>
      <c r="C8" s="44" t="str">
        <f>MultiCountrySummary!E8</f>
        <v>Customer data</v>
      </c>
      <c r="D8" s="45" t="s">
        <v>100</v>
      </c>
    </row>
    <row r="9" spans="1:6" x14ac:dyDescent="0.25">
      <c r="A9" s="9" t="s">
        <v>7</v>
      </c>
      <c r="B9" s="4" t="s">
        <v>122</v>
      </c>
      <c r="C9" s="44" t="str">
        <f>MultiCountrySummary!E9</f>
        <v>ACME CloudOffice</v>
      </c>
      <c r="D9" s="45" t="s">
        <v>100</v>
      </c>
    </row>
    <row r="10" spans="1:6" x14ac:dyDescent="0.25">
      <c r="A10" s="9" t="s">
        <v>8</v>
      </c>
      <c r="B10" s="4" t="s">
        <v>38</v>
      </c>
      <c r="C10" s="44" t="str">
        <f>MultiCountrySummary!E10</f>
        <v>5</v>
      </c>
      <c r="D10" s="45" t="s">
        <v>100</v>
      </c>
    </row>
    <row r="11" spans="1:6" x14ac:dyDescent="0.25">
      <c r="A11" s="9" t="s">
        <v>15</v>
      </c>
      <c r="B11" s="4" t="s">
        <v>90</v>
      </c>
      <c r="C11" s="50" t="s">
        <v>13</v>
      </c>
      <c r="D11" s="55"/>
    </row>
    <row r="12" spans="1:6" ht="15.6" customHeight="1" x14ac:dyDescent="0.4">
      <c r="A12" s="3"/>
      <c r="B12" s="3"/>
    </row>
    <row r="13" spans="1:6" ht="21" x14ac:dyDescent="0.4">
      <c r="A13" s="14" t="s">
        <v>123</v>
      </c>
      <c r="B13" s="3"/>
    </row>
    <row r="14" spans="1:6" ht="13.05" customHeight="1" x14ac:dyDescent="0.4">
      <c r="A14" s="3"/>
      <c r="B14" s="3"/>
    </row>
    <row r="15" spans="1:6" ht="33" customHeight="1" x14ac:dyDescent="0.4">
      <c r="A15" s="3"/>
      <c r="C15" s="28" t="s">
        <v>124</v>
      </c>
      <c r="D15" s="28" t="s">
        <v>44</v>
      </c>
      <c r="E15" s="28" t="s">
        <v>31</v>
      </c>
      <c r="F15" s="28" t="s">
        <v>68</v>
      </c>
    </row>
    <row r="16" spans="1:6" ht="13.05" customHeight="1" x14ac:dyDescent="0.4">
      <c r="A16" s="3"/>
      <c r="B16" s="3"/>
    </row>
    <row r="17" spans="1:6" ht="27.6" x14ac:dyDescent="0.25">
      <c r="A17" s="9" t="s">
        <v>3</v>
      </c>
      <c r="B17" s="4" t="s">
        <v>125</v>
      </c>
      <c r="C17" s="18"/>
      <c r="D17" s="26">
        <v>0.5</v>
      </c>
      <c r="E17" s="22"/>
      <c r="F17" s="35" t="s">
        <v>101</v>
      </c>
    </row>
    <row r="18" spans="1:6" ht="27.6" x14ac:dyDescent="0.25">
      <c r="A18" s="9" t="s">
        <v>5</v>
      </c>
      <c r="B18" s="4" t="s">
        <v>303</v>
      </c>
      <c r="C18" s="23">
        <v>0.35</v>
      </c>
      <c r="D18" s="19">
        <f>C18*D17</f>
        <v>0.17499999999999999</v>
      </c>
      <c r="E18" s="20"/>
      <c r="F18" s="35" t="s">
        <v>101</v>
      </c>
    </row>
    <row r="19" spans="1:6" ht="27.6" x14ac:dyDescent="0.25">
      <c r="A19" s="9" t="s">
        <v>7</v>
      </c>
      <c r="B19" s="4" t="s">
        <v>127</v>
      </c>
      <c r="C19" s="23">
        <v>0.2</v>
      </c>
      <c r="D19" s="19">
        <f>(1-C19)*D18</f>
        <v>0.13999999999999999</v>
      </c>
      <c r="E19" s="20"/>
      <c r="F19" s="35" t="s">
        <v>101</v>
      </c>
    </row>
    <row r="20" spans="1:6" ht="27.6" x14ac:dyDescent="0.25">
      <c r="A20" s="9" t="s">
        <v>8</v>
      </c>
      <c r="B20" s="4" t="s">
        <v>126</v>
      </c>
      <c r="C20" s="23">
        <v>0.9</v>
      </c>
      <c r="D20" s="19">
        <f>(1-C20)*D19</f>
        <v>1.3999999999999995E-2</v>
      </c>
      <c r="E20" s="21"/>
      <c r="F20" s="35" t="s">
        <v>101</v>
      </c>
    </row>
    <row r="21" spans="1:6" ht="27.6" x14ac:dyDescent="0.25">
      <c r="A21" s="9" t="s">
        <v>15</v>
      </c>
      <c r="B21" s="4" t="s">
        <v>174</v>
      </c>
      <c r="C21" s="23">
        <v>0.5</v>
      </c>
      <c r="D21" s="19">
        <f>C21*D20</f>
        <v>6.9999999999999975E-3</v>
      </c>
      <c r="E21" s="21">
        <f>D21</f>
        <v>6.9999999999999975E-3</v>
      </c>
      <c r="F21" s="35" t="s">
        <v>101</v>
      </c>
    </row>
    <row r="22" spans="1:6" ht="13.05" customHeight="1" x14ac:dyDescent="0.25">
      <c r="A22" s="9"/>
      <c r="B22" s="4"/>
      <c r="F22" s="35"/>
    </row>
    <row r="23" spans="1:6" ht="13.95" customHeight="1" x14ac:dyDescent="0.25">
      <c r="A23" s="85" t="s">
        <v>33</v>
      </c>
      <c r="B23" s="85"/>
      <c r="C23" s="85"/>
      <c r="D23" s="85"/>
      <c r="E23" s="25">
        <f>E21</f>
        <v>6.9999999999999975E-3</v>
      </c>
    </row>
    <row r="24" spans="1:6" ht="13.95" customHeight="1" x14ac:dyDescent="0.25">
      <c r="A24" s="85" t="s">
        <v>34</v>
      </c>
      <c r="B24" s="85"/>
      <c r="C24" s="85"/>
      <c r="D24" s="85"/>
      <c r="E24" s="25">
        <f>E23*C10</f>
        <v>3.4999999999999989E-2</v>
      </c>
    </row>
    <row r="25" spans="1:6" ht="13.05" customHeight="1" x14ac:dyDescent="0.25">
      <c r="B25" s="13"/>
      <c r="C25" s="4"/>
    </row>
    <row r="26" spans="1:6" ht="21" x14ac:dyDescent="0.4">
      <c r="A26" s="14" t="s">
        <v>396</v>
      </c>
      <c r="B26" s="3"/>
    </row>
    <row r="28" spans="1:6" x14ac:dyDescent="0.25">
      <c r="A28" t="s">
        <v>102</v>
      </c>
      <c r="B28" s="11"/>
      <c r="C28" s="46" t="s">
        <v>362</v>
      </c>
    </row>
    <row r="30" spans="1:6" ht="37.5" customHeight="1" x14ac:dyDescent="0.25">
      <c r="A30" s="1" t="s">
        <v>305</v>
      </c>
      <c r="B30" s="1"/>
      <c r="C30" s="107" t="s">
        <v>137</v>
      </c>
      <c r="D30" s="107"/>
      <c r="E30" s="107"/>
      <c r="F30" s="28" t="s">
        <v>68</v>
      </c>
    </row>
    <row r="31" spans="1:6" x14ac:dyDescent="0.25">
      <c r="A31" s="9" t="s">
        <v>3</v>
      </c>
      <c r="B31" s="4" t="s">
        <v>71</v>
      </c>
      <c r="C31" s="23">
        <v>1</v>
      </c>
      <c r="E31" s="6">
        <f>C31</f>
        <v>1</v>
      </c>
      <c r="F31" s="35" t="s">
        <v>101</v>
      </c>
    </row>
    <row r="32" spans="1:6" ht="27.6" x14ac:dyDescent="0.25">
      <c r="A32" s="9" t="s">
        <v>5</v>
      </c>
      <c r="B32" s="30" t="s">
        <v>73</v>
      </c>
      <c r="C32" s="23">
        <v>1</v>
      </c>
      <c r="D32" s="102">
        <f>C32*C33</f>
        <v>0.1</v>
      </c>
      <c r="E32" s="104">
        <f>D32+D34-(D32*D34)</f>
        <v>0.67600000000000005</v>
      </c>
      <c r="F32" s="35" t="s">
        <v>101</v>
      </c>
    </row>
    <row r="33" spans="1:6" x14ac:dyDescent="0.25">
      <c r="A33" s="9"/>
      <c r="B33" s="30" t="s">
        <v>72</v>
      </c>
      <c r="C33" s="23">
        <v>0.1</v>
      </c>
      <c r="D33" s="102"/>
      <c r="E33" s="104"/>
      <c r="F33" s="35" t="s">
        <v>101</v>
      </c>
    </row>
    <row r="34" spans="1:6" ht="74.55" customHeight="1" x14ac:dyDescent="0.25">
      <c r="A34" s="9" t="s">
        <v>7</v>
      </c>
      <c r="B34" s="30" t="s">
        <v>178</v>
      </c>
      <c r="C34" s="23">
        <v>0.8</v>
      </c>
      <c r="D34" s="102">
        <f>C34*C35</f>
        <v>0.64000000000000012</v>
      </c>
      <c r="E34" s="104"/>
      <c r="F34" s="35" t="s">
        <v>101</v>
      </c>
    </row>
    <row r="35" spans="1:6" ht="24" x14ac:dyDescent="0.25">
      <c r="A35" s="9"/>
      <c r="B35" s="30" t="s">
        <v>177</v>
      </c>
      <c r="C35" s="23">
        <v>0.8</v>
      </c>
      <c r="D35" s="102"/>
      <c r="E35" s="104"/>
      <c r="F35" s="35" t="s">
        <v>101</v>
      </c>
    </row>
    <row r="36" spans="1:6" ht="27.6" x14ac:dyDescent="0.25">
      <c r="A36" s="9" t="s">
        <v>8</v>
      </c>
      <c r="B36" s="4" t="s">
        <v>75</v>
      </c>
      <c r="C36" s="23">
        <v>1</v>
      </c>
      <c r="D36" s="2"/>
      <c r="E36" s="6">
        <f>C36</f>
        <v>1</v>
      </c>
      <c r="F36" s="35" t="s">
        <v>101</v>
      </c>
    </row>
    <row r="37" spans="1:6" ht="57.6" x14ac:dyDescent="0.25">
      <c r="A37" s="9" t="s">
        <v>15</v>
      </c>
      <c r="B37" s="4" t="s">
        <v>128</v>
      </c>
      <c r="C37" s="23">
        <v>0.3</v>
      </c>
      <c r="D37" s="2"/>
      <c r="E37" s="6">
        <f>C37</f>
        <v>0.3</v>
      </c>
      <c r="F37" s="35" t="s">
        <v>101</v>
      </c>
    </row>
    <row r="38" spans="1:6" ht="57.6" x14ac:dyDescent="0.25">
      <c r="A38" s="9" t="s">
        <v>19</v>
      </c>
      <c r="B38" s="4" t="s">
        <v>180</v>
      </c>
      <c r="C38" s="23">
        <v>0.8</v>
      </c>
      <c r="D38" s="29"/>
      <c r="E38" s="6">
        <f>1-C38</f>
        <v>0.19999999999999996</v>
      </c>
      <c r="F38" s="35" t="s">
        <v>101</v>
      </c>
    </row>
    <row r="39" spans="1:6" ht="27.6" x14ac:dyDescent="0.25">
      <c r="A39" s="9" t="s">
        <v>20</v>
      </c>
      <c r="B39" s="4" t="s">
        <v>78</v>
      </c>
      <c r="C39" s="23">
        <v>0.7</v>
      </c>
      <c r="D39" s="29"/>
      <c r="E39" s="6">
        <f>C39</f>
        <v>0.7</v>
      </c>
      <c r="F39" s="35" t="s">
        <v>101</v>
      </c>
    </row>
    <row r="40" spans="1:6" ht="23.25" customHeight="1" x14ac:dyDescent="0.25">
      <c r="A40" s="9"/>
      <c r="B40" s="4"/>
      <c r="C40" s="5"/>
      <c r="D40" s="29"/>
      <c r="E40" s="6"/>
      <c r="F40" s="29"/>
    </row>
    <row r="41" spans="1:6" ht="30.75" customHeight="1" x14ac:dyDescent="0.25">
      <c r="A41" s="85" t="s">
        <v>129</v>
      </c>
      <c r="B41" s="85"/>
      <c r="C41" s="85"/>
      <c r="D41" s="85"/>
      <c r="E41" s="7">
        <f>E31*E32*E36*E37*E38*E39</f>
        <v>2.8391999999999994E-2</v>
      </c>
      <c r="F41" s="29"/>
    </row>
    <row r="42" spans="1:6" ht="16.5" customHeight="1" x14ac:dyDescent="0.25">
      <c r="A42" s="31"/>
      <c r="B42" s="31"/>
      <c r="C42" s="31"/>
      <c r="D42" s="31"/>
      <c r="E42" s="7"/>
      <c r="F42" s="29"/>
    </row>
    <row r="43" spans="1:6" ht="18" customHeight="1" x14ac:dyDescent="0.3">
      <c r="A43" s="14" t="s">
        <v>295</v>
      </c>
      <c r="B43" s="31"/>
      <c r="C43" s="31"/>
      <c r="D43" s="31"/>
      <c r="E43" s="7"/>
      <c r="F43" s="29"/>
    </row>
    <row r="44" spans="1:6" ht="18" customHeight="1" x14ac:dyDescent="0.3">
      <c r="A44" s="14"/>
      <c r="B44" s="31"/>
      <c r="C44" s="31"/>
      <c r="D44" s="31"/>
      <c r="E44" s="7"/>
      <c r="F44" s="29"/>
    </row>
    <row r="45" spans="1:6" ht="18" customHeight="1" x14ac:dyDescent="0.25">
      <c r="A45" t="s">
        <v>102</v>
      </c>
      <c r="B45" s="11"/>
      <c r="C45" s="46" t="s">
        <v>328</v>
      </c>
      <c r="F45" s="29"/>
    </row>
    <row r="46" spans="1:6" ht="18" customHeight="1" x14ac:dyDescent="0.3">
      <c r="A46" s="14"/>
      <c r="B46" s="31"/>
      <c r="C46" s="31"/>
      <c r="D46" s="31"/>
      <c r="E46" s="7"/>
      <c r="F46" s="29"/>
    </row>
    <row r="47" spans="1:6" ht="19.05" customHeight="1" x14ac:dyDescent="0.25">
      <c r="A47" s="9"/>
      <c r="B47" s="33"/>
      <c r="C47" s="105" t="s">
        <v>136</v>
      </c>
      <c r="D47" s="105"/>
      <c r="E47" s="105"/>
      <c r="F47" s="28" t="s">
        <v>68</v>
      </c>
    </row>
    <row r="48" spans="1:6" ht="41.4" x14ac:dyDescent="0.25">
      <c r="A48" s="9" t="s">
        <v>3</v>
      </c>
      <c r="B48" s="33" t="s">
        <v>309</v>
      </c>
      <c r="C48" s="23">
        <v>0</v>
      </c>
      <c r="D48" s="102">
        <f>C48*C49</f>
        <v>0</v>
      </c>
      <c r="E48" s="97">
        <f>IF(D48+D50-(D48*D50)&gt;1, 1,D48+D50-(D48*D50))</f>
        <v>4.000000000000001E-3</v>
      </c>
      <c r="F48" s="35" t="s">
        <v>101</v>
      </c>
    </row>
    <row r="49" spans="1:6" ht="27.6" x14ac:dyDescent="0.25">
      <c r="A49" s="9" t="s">
        <v>5</v>
      </c>
      <c r="B49" s="33" t="s">
        <v>183</v>
      </c>
      <c r="C49" s="23">
        <v>0.05</v>
      </c>
      <c r="D49" s="103"/>
      <c r="E49" s="97"/>
      <c r="F49" s="35"/>
    </row>
    <row r="50" spans="1:6" ht="55.2" x14ac:dyDescent="0.25">
      <c r="A50" s="9" t="s">
        <v>7</v>
      </c>
      <c r="B50" s="33" t="s">
        <v>283</v>
      </c>
      <c r="C50" s="23">
        <v>0.4</v>
      </c>
      <c r="D50" s="102">
        <f>C50*C51*C52</f>
        <v>4.000000000000001E-3</v>
      </c>
      <c r="E50" s="97"/>
      <c r="F50" s="35" t="s">
        <v>101</v>
      </c>
    </row>
    <row r="51" spans="1:6" ht="27.6" x14ac:dyDescent="0.25">
      <c r="A51" s="9" t="s">
        <v>8</v>
      </c>
      <c r="B51" s="33" t="s">
        <v>130</v>
      </c>
      <c r="C51" s="23">
        <v>0.2</v>
      </c>
      <c r="D51" s="102"/>
      <c r="E51" s="97"/>
      <c r="F51" s="35" t="s">
        <v>101</v>
      </c>
    </row>
    <row r="52" spans="1:6" ht="27.6" x14ac:dyDescent="0.25">
      <c r="A52" s="9" t="s">
        <v>15</v>
      </c>
      <c r="B52" s="33" t="s">
        <v>284</v>
      </c>
      <c r="C52" s="23">
        <v>0.05</v>
      </c>
      <c r="D52" s="102"/>
      <c r="E52" s="97"/>
      <c r="F52" s="35" t="s">
        <v>101</v>
      </c>
    </row>
    <row r="53" spans="1:6" ht="18.75" customHeight="1" x14ac:dyDescent="0.25">
      <c r="A53" s="9"/>
      <c r="B53" s="31"/>
      <c r="C53" s="31"/>
      <c r="D53" s="31"/>
      <c r="E53" s="7"/>
      <c r="F53" s="29"/>
    </row>
    <row r="54" spans="1:6" ht="40.5" customHeight="1" x14ac:dyDescent="0.25">
      <c r="A54" s="85" t="s">
        <v>131</v>
      </c>
      <c r="B54" s="85"/>
      <c r="C54" s="85"/>
      <c r="D54" s="85"/>
      <c r="E54" s="7">
        <f>E48</f>
        <v>4.000000000000001E-3</v>
      </c>
      <c r="F54" s="29"/>
    </row>
    <row r="55" spans="1:6" ht="18.75" customHeight="1" x14ac:dyDescent="0.25">
      <c r="A55" s="12"/>
      <c r="B55" s="12"/>
      <c r="C55" s="12"/>
      <c r="D55" s="12"/>
      <c r="E55" s="8"/>
      <c r="F55" s="29"/>
    </row>
    <row r="56" spans="1:6" ht="15" customHeight="1" x14ac:dyDescent="0.3">
      <c r="A56" s="14" t="s">
        <v>35</v>
      </c>
      <c r="B56" s="12"/>
      <c r="C56" s="12"/>
      <c r="D56" s="12"/>
      <c r="E56" s="8"/>
      <c r="F56" s="29"/>
    </row>
    <row r="57" spans="1:6" ht="11.55" customHeight="1" x14ac:dyDescent="0.25">
      <c r="A57" s="12"/>
      <c r="B57" s="12"/>
      <c r="C57" s="12"/>
      <c r="D57" s="12"/>
      <c r="E57" s="8"/>
      <c r="F57" s="29"/>
    </row>
    <row r="58" spans="1:6" ht="13.95" customHeight="1" x14ac:dyDescent="0.25">
      <c r="A58" s="85" t="s">
        <v>36</v>
      </c>
      <c r="B58" s="85"/>
      <c r="C58" s="85"/>
      <c r="D58" s="85"/>
      <c r="E58" s="7">
        <f>E24</f>
        <v>3.4999999999999989E-2</v>
      </c>
      <c r="F58" s="29"/>
    </row>
    <row r="59" spans="1:6" ht="19.95" customHeight="1" x14ac:dyDescent="0.25">
      <c r="A59" s="85" t="s">
        <v>306</v>
      </c>
      <c r="B59" s="85"/>
      <c r="C59" s="85"/>
      <c r="D59" s="85"/>
      <c r="E59" s="7">
        <f>E41</f>
        <v>2.8391999999999994E-2</v>
      </c>
      <c r="F59" s="29"/>
    </row>
    <row r="60" spans="1:6" ht="28.5" customHeight="1" x14ac:dyDescent="0.25">
      <c r="A60" s="85" t="s">
        <v>132</v>
      </c>
      <c r="B60" s="85"/>
      <c r="C60" s="85"/>
      <c r="D60" s="85"/>
      <c r="E60" s="7">
        <f>E54</f>
        <v>4.000000000000001E-3</v>
      </c>
      <c r="F60" s="29"/>
    </row>
    <row r="61" spans="1:6" ht="15" customHeight="1" x14ac:dyDescent="0.25">
      <c r="A61" s="12"/>
      <c r="B61" s="12"/>
      <c r="C61" s="12"/>
      <c r="D61" s="12"/>
      <c r="E61" s="8"/>
      <c r="F61" s="29"/>
    </row>
    <row r="62" spans="1:6" ht="15" customHeight="1" x14ac:dyDescent="0.25">
      <c r="A62" s="92" t="s">
        <v>96</v>
      </c>
      <c r="B62" s="92"/>
      <c r="C62" s="92"/>
      <c r="D62" s="92"/>
      <c r="E62" s="15">
        <f>(E58*E59)+E60</f>
        <v>4.9937200000000001E-3</v>
      </c>
      <c r="F62" s="29"/>
    </row>
    <row r="63" spans="1:6" ht="15" customHeight="1" x14ac:dyDescent="0.25">
      <c r="A63" s="32"/>
      <c r="B63" s="32"/>
      <c r="C63" s="32"/>
      <c r="D63" s="32"/>
      <c r="E63" s="8"/>
      <c r="F63" s="29"/>
    </row>
    <row r="64" spans="1:6" ht="15" customHeight="1" x14ac:dyDescent="0.25">
      <c r="A64" s="88" t="s">
        <v>133</v>
      </c>
      <c r="B64" s="88"/>
      <c r="C64" s="32"/>
      <c r="D64" s="89" t="str">
        <f>IF(E62&lt;=0.05,"Very low",IF(E62&lt;=0.1,"Low",IF(E62&lt;=0.25,"Medium",IF(E62&lt;=0.5,"High","Very high"))))</f>
        <v>Very low</v>
      </c>
      <c r="E64" s="89"/>
      <c r="F64" s="29"/>
    </row>
    <row r="65" spans="1:6" ht="15" customHeight="1" x14ac:dyDescent="0.25">
      <c r="A65" s="32"/>
      <c r="B65" s="32"/>
      <c r="C65" s="32"/>
      <c r="D65" s="32"/>
      <c r="E65" s="8"/>
      <c r="F65" s="29"/>
    </row>
    <row r="66" spans="1:6" ht="15" customHeight="1" x14ac:dyDescent="0.25">
      <c r="A66" s="85" t="s">
        <v>187</v>
      </c>
      <c r="B66" s="85"/>
      <c r="C66" s="85"/>
      <c r="D66" s="85"/>
      <c r="E66" s="24">
        <f>IF(LN(1-$E$62)*$C$10=0,"∞",LN(1-0.9)/LN(1-$E$62)*$C$10)</f>
        <v>2299.7195110896218</v>
      </c>
      <c r="F66" s="29"/>
    </row>
    <row r="67" spans="1:6" ht="15" customHeight="1" x14ac:dyDescent="0.25">
      <c r="A67" s="85" t="s">
        <v>188</v>
      </c>
      <c r="B67" s="85"/>
      <c r="C67" s="85"/>
      <c r="D67" s="85"/>
      <c r="E67" s="24">
        <f>IF(LN(1-$E$62)*$C$10=0,"∞",LN(1-0.5)/LN(1-$E$62)*$C$10)</f>
        <v>692.28455445168163</v>
      </c>
      <c r="F67" s="29"/>
    </row>
    <row r="68" spans="1:6" ht="15" customHeight="1" x14ac:dyDescent="0.25">
      <c r="A68" s="87" t="s">
        <v>45</v>
      </c>
      <c r="B68" s="87"/>
      <c r="C68" s="87"/>
      <c r="D68" s="87"/>
      <c r="E68" s="24"/>
      <c r="F68" s="29"/>
    </row>
    <row r="69" spans="1:6" ht="15" customHeight="1" x14ac:dyDescent="0.25">
      <c r="A69" s="27"/>
      <c r="B69" s="27"/>
      <c r="C69" s="27"/>
      <c r="D69" s="27"/>
      <c r="E69" s="24"/>
      <c r="F69" s="29"/>
    </row>
    <row r="70" spans="1:6" x14ac:dyDescent="0.25">
      <c r="A70" s="108" t="s">
        <v>134</v>
      </c>
      <c r="B70" s="108"/>
      <c r="C70" s="108"/>
      <c r="D70" s="108"/>
      <c r="E70" s="108"/>
      <c r="F70" s="108"/>
    </row>
    <row r="71" spans="1:6" x14ac:dyDescent="0.25">
      <c r="A71" s="11"/>
      <c r="B71" s="10"/>
    </row>
    <row r="72" spans="1:6" x14ac:dyDescent="0.25">
      <c r="A72" s="11"/>
      <c r="B72" s="10"/>
    </row>
    <row r="73" spans="1:6" ht="13.95" customHeight="1" x14ac:dyDescent="0.25">
      <c r="A73" s="83" t="s">
        <v>314</v>
      </c>
      <c r="B73" s="83"/>
      <c r="C73" s="83"/>
      <c r="D73" s="83"/>
      <c r="E73" s="83"/>
      <c r="F73" s="84" t="s">
        <v>287</v>
      </c>
    </row>
    <row r="74" spans="1:6" ht="81.45" customHeight="1" x14ac:dyDescent="0.25">
      <c r="A74" s="83"/>
      <c r="B74" s="83"/>
      <c r="C74" s="83"/>
      <c r="D74" s="83"/>
      <c r="E74" s="83"/>
      <c r="F74" s="84"/>
    </row>
    <row r="76" spans="1:6" x14ac:dyDescent="0.25">
      <c r="A76" s="16"/>
    </row>
    <row r="77" spans="1:6" x14ac:dyDescent="0.25">
      <c r="A77" s="16"/>
    </row>
    <row r="78" spans="1:6" x14ac:dyDescent="0.25">
      <c r="A78" s="17"/>
    </row>
  </sheetData>
  <mergeCells count="27">
    <mergeCell ref="A4:B4"/>
    <mergeCell ref="A41:D41"/>
    <mergeCell ref="C47:E47"/>
    <mergeCell ref="D48:D49"/>
    <mergeCell ref="E48:E52"/>
    <mergeCell ref="D50:D52"/>
    <mergeCell ref="A24:D24"/>
    <mergeCell ref="C30:E30"/>
    <mergeCell ref="D32:D33"/>
    <mergeCell ref="E32:E35"/>
    <mergeCell ref="D34:D35"/>
    <mergeCell ref="A2:C2"/>
    <mergeCell ref="A73:E74"/>
    <mergeCell ref="F73:F74"/>
    <mergeCell ref="A67:D67"/>
    <mergeCell ref="A68:D68"/>
    <mergeCell ref="A60:D60"/>
    <mergeCell ref="A62:D62"/>
    <mergeCell ref="A64:B64"/>
    <mergeCell ref="D64:E64"/>
    <mergeCell ref="A70:F70"/>
    <mergeCell ref="A66:D66"/>
    <mergeCell ref="A58:D58"/>
    <mergeCell ref="A59:D59"/>
    <mergeCell ref="A54:D54"/>
    <mergeCell ref="C4:F4"/>
    <mergeCell ref="A23:D23"/>
  </mergeCells>
  <conditionalFormatting sqref="C28">
    <cfRule type="expression" dxfId="1" priority="2">
      <formula>IF($H28="x",TRUE,FALSE)</formula>
    </cfRule>
  </conditionalFormatting>
  <conditionalFormatting sqref="C45">
    <cfRule type="expression" dxfId="0" priority="1">
      <formula>IF($H45="x",TRUE,FALSE)</formula>
    </cfRule>
  </conditionalFormatting>
  <pageMargins left="0.7" right="0.7" top="0.78740157499999996" bottom="0.78740157499999996" header="0.3" footer="0.3"/>
  <pageSetup paperSize="9" scale="8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A4C83-52B4-4340-9698-D3B066ED094F}">
  <sheetPr>
    <pageSetUpPr fitToPage="1"/>
  </sheetPr>
  <dimension ref="A2:F78"/>
  <sheetViews>
    <sheetView showGridLines="0" workbookViewId="0">
      <selection activeCell="A2" sqref="A2:C2"/>
    </sheetView>
  </sheetViews>
  <sheetFormatPr baseColWidth="10" defaultColWidth="11" defaultRowHeight="13.8" x14ac:dyDescent="0.25"/>
  <cols>
    <col min="1" max="1" width="5.59765625" customWidth="1"/>
    <col min="2" max="2" width="78.59765625" customWidth="1"/>
    <col min="3" max="3" width="19.59765625" customWidth="1"/>
    <col min="4" max="4" width="13.59765625" customWidth="1"/>
    <col min="5" max="5" width="13.796875" customWidth="1"/>
    <col min="6" max="6" width="64.296875" customWidth="1"/>
  </cols>
  <sheetData>
    <row r="2" spans="1:6" ht="21" x14ac:dyDescent="0.25">
      <c r="A2" s="111" t="s">
        <v>37</v>
      </c>
      <c r="B2" s="111"/>
      <c r="C2" s="111"/>
      <c r="F2" s="39" t="s">
        <v>99</v>
      </c>
    </row>
    <row r="3" spans="1:6" ht="11.1" customHeight="1" x14ac:dyDescent="0.4">
      <c r="A3" s="3"/>
      <c r="B3" s="3"/>
    </row>
    <row r="4" spans="1:6" ht="15" customHeight="1" x14ac:dyDescent="0.25">
      <c r="A4" s="106" t="s">
        <v>397</v>
      </c>
      <c r="B4" s="106"/>
      <c r="C4" s="101" t="s">
        <v>26</v>
      </c>
      <c r="D4" s="101"/>
      <c r="E4" s="101"/>
      <c r="F4" s="101"/>
    </row>
    <row r="5" spans="1:6" ht="27.6" customHeight="1" x14ac:dyDescent="0.4">
      <c r="A5" s="14" t="s">
        <v>30</v>
      </c>
      <c r="B5" s="3"/>
    </row>
    <row r="6" spans="1:6" ht="11.55" customHeight="1" x14ac:dyDescent="0.4">
      <c r="A6" s="3"/>
      <c r="B6" s="3"/>
    </row>
    <row r="7" spans="1:6" x14ac:dyDescent="0.25">
      <c r="A7" s="9" t="s">
        <v>3</v>
      </c>
      <c r="B7" s="4" t="s">
        <v>27</v>
      </c>
      <c r="C7" s="44" t="str">
        <f>MultiCountrySummary!E7</f>
        <v>XYZ Ltd.</v>
      </c>
      <c r="D7" s="60" t="s">
        <v>100</v>
      </c>
      <c r="E7" s="43"/>
    </row>
    <row r="8" spans="1:6" ht="27.6" x14ac:dyDescent="0.25">
      <c r="A8" s="9" t="s">
        <v>5</v>
      </c>
      <c r="B8" s="4" t="s">
        <v>236</v>
      </c>
      <c r="C8" s="44" t="str">
        <f>MultiCountrySummary!E8</f>
        <v>Customer data</v>
      </c>
      <c r="D8" s="45" t="s">
        <v>100</v>
      </c>
    </row>
    <row r="9" spans="1:6" x14ac:dyDescent="0.25">
      <c r="A9" s="9" t="s">
        <v>7</v>
      </c>
      <c r="B9" s="4" t="s">
        <v>122</v>
      </c>
      <c r="C9" s="44" t="str">
        <f>MultiCountrySummary!E9</f>
        <v>ACME CloudOffice</v>
      </c>
      <c r="D9" s="45" t="s">
        <v>100</v>
      </c>
    </row>
    <row r="10" spans="1:6" x14ac:dyDescent="0.25">
      <c r="A10" s="9" t="s">
        <v>8</v>
      </c>
      <c r="B10" s="4" t="s">
        <v>38</v>
      </c>
      <c r="C10" s="44" t="str">
        <f>MultiCountrySummary!E10</f>
        <v>5</v>
      </c>
      <c r="D10" s="45" t="s">
        <v>100</v>
      </c>
    </row>
    <row r="11" spans="1:6" x14ac:dyDescent="0.25">
      <c r="A11" s="9" t="s">
        <v>15</v>
      </c>
      <c r="B11" s="4" t="s">
        <v>90</v>
      </c>
      <c r="C11" s="50" t="s">
        <v>143</v>
      </c>
      <c r="D11" s="55"/>
    </row>
    <row r="12" spans="1:6" ht="15.6" customHeight="1" x14ac:dyDescent="0.4">
      <c r="A12" s="3"/>
      <c r="B12" s="3"/>
    </row>
    <row r="13" spans="1:6" ht="21" x14ac:dyDescent="0.4">
      <c r="A13" s="14" t="s">
        <v>123</v>
      </c>
      <c r="B13" s="3"/>
    </row>
    <row r="14" spans="1:6" ht="13.05" customHeight="1" x14ac:dyDescent="0.4">
      <c r="A14" s="3"/>
      <c r="B14" s="3"/>
    </row>
    <row r="15" spans="1:6" ht="33" customHeight="1" x14ac:dyDescent="0.4">
      <c r="A15" s="3"/>
      <c r="C15" s="28" t="s">
        <v>124</v>
      </c>
      <c r="D15" s="28" t="s">
        <v>44</v>
      </c>
      <c r="E15" s="28" t="s">
        <v>31</v>
      </c>
      <c r="F15" s="28" t="s">
        <v>68</v>
      </c>
    </row>
    <row r="16" spans="1:6" ht="13.05" customHeight="1" x14ac:dyDescent="0.4">
      <c r="A16" s="3"/>
      <c r="B16" s="3"/>
    </row>
    <row r="17" spans="1:6" ht="27.6" x14ac:dyDescent="0.25">
      <c r="A17" s="9" t="s">
        <v>3</v>
      </c>
      <c r="B17" s="4" t="s">
        <v>125</v>
      </c>
      <c r="C17" s="18"/>
      <c r="D17" s="26">
        <v>5</v>
      </c>
      <c r="E17" s="22"/>
      <c r="F17" s="35" t="s">
        <v>101</v>
      </c>
    </row>
    <row r="18" spans="1:6" ht="27.6" x14ac:dyDescent="0.25">
      <c r="A18" s="9" t="s">
        <v>5</v>
      </c>
      <c r="B18" s="4" t="s">
        <v>303</v>
      </c>
      <c r="C18" s="23">
        <v>0.4</v>
      </c>
      <c r="D18" s="19">
        <f>C18*D17</f>
        <v>2</v>
      </c>
      <c r="E18" s="20"/>
      <c r="F18" s="35" t="s">
        <v>101</v>
      </c>
    </row>
    <row r="19" spans="1:6" ht="27.6" x14ac:dyDescent="0.25">
      <c r="A19" s="9" t="s">
        <v>7</v>
      </c>
      <c r="B19" s="4" t="s">
        <v>127</v>
      </c>
      <c r="C19" s="23">
        <v>0.2</v>
      </c>
      <c r="D19" s="19">
        <f>(1-C19)*D18</f>
        <v>1.6</v>
      </c>
      <c r="E19" s="20"/>
      <c r="F19" s="35" t="s">
        <v>101</v>
      </c>
    </row>
    <row r="20" spans="1:6" ht="27.6" x14ac:dyDescent="0.25">
      <c r="A20" s="9" t="s">
        <v>8</v>
      </c>
      <c r="B20" s="4" t="s">
        <v>126</v>
      </c>
      <c r="C20" s="23">
        <v>0.8</v>
      </c>
      <c r="D20" s="19">
        <f>(1-C20)*D19</f>
        <v>0.31999999999999995</v>
      </c>
      <c r="E20" s="21"/>
      <c r="F20" s="35" t="s">
        <v>101</v>
      </c>
    </row>
    <row r="21" spans="1:6" ht="27.6" x14ac:dyDescent="0.25">
      <c r="A21" s="9" t="s">
        <v>15</v>
      </c>
      <c r="B21" s="4" t="s">
        <v>174</v>
      </c>
      <c r="C21" s="23">
        <v>0.75</v>
      </c>
      <c r="D21" s="19">
        <f>C21*D20</f>
        <v>0.23999999999999996</v>
      </c>
      <c r="E21" s="21">
        <f>D21</f>
        <v>0.23999999999999996</v>
      </c>
      <c r="F21" s="35" t="s">
        <v>101</v>
      </c>
    </row>
    <row r="22" spans="1:6" ht="13.05" customHeight="1" x14ac:dyDescent="0.25">
      <c r="A22" s="9"/>
      <c r="B22" s="4"/>
      <c r="F22" s="35"/>
    </row>
    <row r="23" spans="1:6" x14ac:dyDescent="0.25">
      <c r="A23" s="85" t="s">
        <v>33</v>
      </c>
      <c r="B23" s="85"/>
      <c r="C23" s="85"/>
      <c r="D23" s="85"/>
      <c r="E23" s="25">
        <f>E21</f>
        <v>0.23999999999999996</v>
      </c>
    </row>
    <row r="24" spans="1:6" x14ac:dyDescent="0.25">
      <c r="A24" s="85" t="s">
        <v>34</v>
      </c>
      <c r="B24" s="85"/>
      <c r="C24" s="85"/>
      <c r="D24" s="85"/>
      <c r="E24" s="25">
        <f>E23*C10</f>
        <v>1.1999999999999997</v>
      </c>
    </row>
    <row r="25" spans="1:6" ht="13.05" customHeight="1" x14ac:dyDescent="0.25">
      <c r="B25" s="13"/>
      <c r="C25" s="4"/>
    </row>
    <row r="26" spans="1:6" ht="21" x14ac:dyDescent="0.4">
      <c r="A26" s="14" t="s">
        <v>396</v>
      </c>
      <c r="B26" s="3"/>
    </row>
    <row r="28" spans="1:6" x14ac:dyDescent="0.25">
      <c r="A28" t="s">
        <v>102</v>
      </c>
      <c r="B28" s="11"/>
      <c r="C28" s="46" t="s">
        <v>121</v>
      </c>
    </row>
    <row r="30" spans="1:6" ht="37.5" customHeight="1" x14ac:dyDescent="0.25">
      <c r="A30" s="1" t="s">
        <v>305</v>
      </c>
      <c r="B30" s="1"/>
      <c r="C30" s="107" t="s">
        <v>137</v>
      </c>
      <c r="D30" s="107"/>
      <c r="E30" s="107"/>
      <c r="F30" s="28" t="s">
        <v>68</v>
      </c>
    </row>
    <row r="31" spans="1:6" x14ac:dyDescent="0.25">
      <c r="A31" s="9" t="s">
        <v>3</v>
      </c>
      <c r="B31" s="4" t="s">
        <v>71</v>
      </c>
      <c r="C31" s="23">
        <v>1</v>
      </c>
      <c r="E31" s="6">
        <f>C31</f>
        <v>1</v>
      </c>
      <c r="F31" s="35" t="s">
        <v>101</v>
      </c>
    </row>
    <row r="32" spans="1:6" ht="27.6" x14ac:dyDescent="0.25">
      <c r="A32" s="9" t="s">
        <v>5</v>
      </c>
      <c r="B32" s="30" t="s">
        <v>73</v>
      </c>
      <c r="C32" s="23">
        <v>0.2</v>
      </c>
      <c r="D32" s="102">
        <f>C32*C33</f>
        <v>0.1</v>
      </c>
      <c r="E32" s="104">
        <f>D32+D34-(D32*D34)</f>
        <v>0.32499999999999996</v>
      </c>
      <c r="F32" s="35" t="s">
        <v>101</v>
      </c>
    </row>
    <row r="33" spans="1:6" x14ac:dyDescent="0.25">
      <c r="A33" s="9"/>
      <c r="B33" s="30" t="s">
        <v>72</v>
      </c>
      <c r="C33" s="23">
        <v>0.5</v>
      </c>
      <c r="D33" s="103"/>
      <c r="E33" s="104"/>
      <c r="F33" s="35" t="s">
        <v>101</v>
      </c>
    </row>
    <row r="34" spans="1:6" ht="69" x14ac:dyDescent="0.25">
      <c r="A34" s="9" t="s">
        <v>7</v>
      </c>
      <c r="B34" s="30" t="s">
        <v>178</v>
      </c>
      <c r="C34" s="23">
        <v>0.5</v>
      </c>
      <c r="D34" s="102">
        <f>C34*C35</f>
        <v>0.25</v>
      </c>
      <c r="E34" s="104"/>
      <c r="F34" s="35" t="s">
        <v>101</v>
      </c>
    </row>
    <row r="35" spans="1:6" ht="24" x14ac:dyDescent="0.25">
      <c r="A35" s="9"/>
      <c r="B35" s="30" t="s">
        <v>177</v>
      </c>
      <c r="C35" s="23">
        <v>0.5</v>
      </c>
      <c r="D35" s="103"/>
      <c r="E35" s="104"/>
      <c r="F35" s="35" t="s">
        <v>101</v>
      </c>
    </row>
    <row r="36" spans="1:6" ht="27.6" x14ac:dyDescent="0.25">
      <c r="A36" s="9" t="s">
        <v>8</v>
      </c>
      <c r="B36" s="4" t="s">
        <v>75</v>
      </c>
      <c r="C36" s="23">
        <v>1</v>
      </c>
      <c r="D36" s="2"/>
      <c r="E36" s="6">
        <f>C36</f>
        <v>1</v>
      </c>
      <c r="F36" s="35" t="s">
        <v>101</v>
      </c>
    </row>
    <row r="37" spans="1:6" ht="57.6" x14ac:dyDescent="0.25">
      <c r="A37" s="9" t="s">
        <v>15</v>
      </c>
      <c r="B37" s="4" t="s">
        <v>128</v>
      </c>
      <c r="C37" s="23">
        <v>0.7</v>
      </c>
      <c r="D37" s="2"/>
      <c r="E37" s="6">
        <f>C37</f>
        <v>0.7</v>
      </c>
      <c r="F37" s="35" t="s">
        <v>101</v>
      </c>
    </row>
    <row r="38" spans="1:6" ht="57.6" x14ac:dyDescent="0.25">
      <c r="A38" s="9" t="s">
        <v>19</v>
      </c>
      <c r="B38" s="4" t="s">
        <v>180</v>
      </c>
      <c r="C38" s="23">
        <v>0.2</v>
      </c>
      <c r="D38" s="29"/>
      <c r="E38" s="6">
        <f>1-C38</f>
        <v>0.8</v>
      </c>
      <c r="F38" s="35" t="s">
        <v>101</v>
      </c>
    </row>
    <row r="39" spans="1:6" ht="27.6" x14ac:dyDescent="0.25">
      <c r="A39" s="9" t="s">
        <v>20</v>
      </c>
      <c r="B39" s="4" t="s">
        <v>78</v>
      </c>
      <c r="C39" s="23">
        <v>0.8</v>
      </c>
      <c r="D39" s="29"/>
      <c r="E39" s="6">
        <f>C39</f>
        <v>0.8</v>
      </c>
      <c r="F39" s="35" t="s">
        <v>101</v>
      </c>
    </row>
    <row r="40" spans="1:6" ht="23.25" customHeight="1" x14ac:dyDescent="0.25">
      <c r="A40" s="9"/>
      <c r="B40" s="4"/>
      <c r="C40" s="5"/>
      <c r="D40" s="29"/>
      <c r="E40" s="6"/>
      <c r="F40" s="29"/>
    </row>
    <row r="41" spans="1:6" ht="30.75" customHeight="1" x14ac:dyDescent="0.25">
      <c r="A41" s="85" t="s">
        <v>129</v>
      </c>
      <c r="B41" s="85"/>
      <c r="C41" s="85"/>
      <c r="D41" s="85"/>
      <c r="E41" s="7">
        <f>E31*E32*E36*E37*E38*E39</f>
        <v>0.14559999999999998</v>
      </c>
      <c r="F41" s="29"/>
    </row>
    <row r="42" spans="1:6" ht="16.5" customHeight="1" x14ac:dyDescent="0.25">
      <c r="A42" s="31"/>
      <c r="B42" s="31"/>
      <c r="C42" s="31"/>
      <c r="D42" s="31"/>
      <c r="E42" s="7"/>
      <c r="F42" s="29"/>
    </row>
    <row r="43" spans="1:6" ht="18" customHeight="1" x14ac:dyDescent="0.3">
      <c r="A43" s="14" t="s">
        <v>295</v>
      </c>
      <c r="B43" s="31"/>
      <c r="C43" s="31"/>
      <c r="D43" s="31"/>
      <c r="E43" s="7"/>
      <c r="F43" s="29"/>
    </row>
    <row r="44" spans="1:6" ht="18" customHeight="1" x14ac:dyDescent="0.3">
      <c r="A44" s="14"/>
      <c r="B44" s="31"/>
      <c r="C44" s="31"/>
      <c r="D44" s="31"/>
      <c r="E44" s="7"/>
      <c r="F44" s="29"/>
    </row>
    <row r="45" spans="1:6" ht="18" customHeight="1" x14ac:dyDescent="0.25">
      <c r="A45" t="s">
        <v>102</v>
      </c>
      <c r="B45" s="11"/>
      <c r="C45" s="46" t="s">
        <v>146</v>
      </c>
      <c r="D45" s="31"/>
      <c r="E45" s="7"/>
      <c r="F45" s="29"/>
    </row>
    <row r="46" spans="1:6" ht="18" customHeight="1" x14ac:dyDescent="0.3">
      <c r="A46" s="14"/>
      <c r="B46" s="31"/>
      <c r="C46" s="31"/>
      <c r="D46" s="31"/>
      <c r="E46" s="7"/>
      <c r="F46" s="29"/>
    </row>
    <row r="47" spans="1:6" ht="19.05" customHeight="1" x14ac:dyDescent="0.25">
      <c r="A47" s="9"/>
      <c r="B47" s="33"/>
      <c r="C47" s="105" t="s">
        <v>136</v>
      </c>
      <c r="D47" s="105"/>
      <c r="E47" s="105"/>
      <c r="F47" s="28" t="s">
        <v>68</v>
      </c>
    </row>
    <row r="48" spans="1:6" ht="41.4" x14ac:dyDescent="0.25">
      <c r="A48" s="9" t="s">
        <v>3</v>
      </c>
      <c r="B48" s="33" t="s">
        <v>309</v>
      </c>
      <c r="C48" s="23">
        <v>0</v>
      </c>
      <c r="D48" s="102">
        <f>C48*C49</f>
        <v>0</v>
      </c>
      <c r="E48" s="97">
        <f>IF(D48+D50-(D48*D50)&gt;1, 1,D48+D50-(D48*D50))</f>
        <v>0.3</v>
      </c>
      <c r="F48" s="35" t="s">
        <v>101</v>
      </c>
    </row>
    <row r="49" spans="1:6" ht="27.6" x14ac:dyDescent="0.25">
      <c r="A49" s="9" t="s">
        <v>5</v>
      </c>
      <c r="B49" s="33" t="s">
        <v>183</v>
      </c>
      <c r="C49" s="23">
        <v>0.6</v>
      </c>
      <c r="D49" s="103"/>
      <c r="E49" s="97"/>
      <c r="F49" s="35"/>
    </row>
    <row r="50" spans="1:6" ht="55.2" x14ac:dyDescent="0.25">
      <c r="A50" s="9" t="s">
        <v>7</v>
      </c>
      <c r="B50" s="33" t="s">
        <v>283</v>
      </c>
      <c r="C50" s="23">
        <v>0.3</v>
      </c>
      <c r="D50" s="102">
        <f>C50*C51*C52</f>
        <v>0.3</v>
      </c>
      <c r="E50" s="97"/>
      <c r="F50" s="35" t="s">
        <v>101</v>
      </c>
    </row>
    <row r="51" spans="1:6" ht="27.6" x14ac:dyDescent="0.25">
      <c r="A51" s="9" t="s">
        <v>8</v>
      </c>
      <c r="B51" s="33" t="s">
        <v>130</v>
      </c>
      <c r="C51" s="23">
        <v>1</v>
      </c>
      <c r="D51" s="102"/>
      <c r="E51" s="97"/>
      <c r="F51" s="35" t="s">
        <v>101</v>
      </c>
    </row>
    <row r="52" spans="1:6" ht="27.6" x14ac:dyDescent="0.25">
      <c r="A52" s="9" t="s">
        <v>15</v>
      </c>
      <c r="B52" s="33" t="s">
        <v>284</v>
      </c>
      <c r="C52" s="23">
        <v>1</v>
      </c>
      <c r="D52" s="102"/>
      <c r="E52" s="97"/>
      <c r="F52" s="35" t="s">
        <v>101</v>
      </c>
    </row>
    <row r="53" spans="1:6" ht="18.75" customHeight="1" x14ac:dyDescent="0.25">
      <c r="A53" s="9"/>
      <c r="B53" s="31"/>
      <c r="C53" s="31"/>
      <c r="D53" s="31"/>
      <c r="E53" s="7"/>
      <c r="F53" s="29"/>
    </row>
    <row r="54" spans="1:6" ht="40.5" customHeight="1" x14ac:dyDescent="0.25">
      <c r="A54" s="85" t="s">
        <v>131</v>
      </c>
      <c r="B54" s="85"/>
      <c r="C54" s="85"/>
      <c r="D54" s="85"/>
      <c r="E54" s="7">
        <f>E48</f>
        <v>0.3</v>
      </c>
      <c r="F54" s="29"/>
    </row>
    <row r="55" spans="1:6" ht="18.75" customHeight="1" x14ac:dyDescent="0.25">
      <c r="A55" s="12"/>
      <c r="B55" s="12"/>
      <c r="C55" s="12"/>
      <c r="D55" s="12"/>
      <c r="E55" s="8"/>
      <c r="F55" s="29"/>
    </row>
    <row r="56" spans="1:6" ht="15" customHeight="1" x14ac:dyDescent="0.3">
      <c r="A56" s="14" t="s">
        <v>35</v>
      </c>
      <c r="B56" s="12"/>
      <c r="C56" s="12"/>
      <c r="D56" s="12"/>
      <c r="E56" s="8"/>
      <c r="F56" s="29"/>
    </row>
    <row r="57" spans="1:6" ht="11.55" customHeight="1" x14ac:dyDescent="0.25">
      <c r="A57" s="12"/>
      <c r="B57" s="12"/>
      <c r="C57" s="12"/>
      <c r="D57" s="12"/>
      <c r="E57" s="8"/>
      <c r="F57" s="29"/>
    </row>
    <row r="58" spans="1:6" x14ac:dyDescent="0.25">
      <c r="A58" s="85" t="s">
        <v>36</v>
      </c>
      <c r="B58" s="85"/>
      <c r="C58" s="85"/>
      <c r="D58" s="85"/>
      <c r="E58" s="7">
        <f>E24</f>
        <v>1.1999999999999997</v>
      </c>
      <c r="F58" s="29"/>
    </row>
    <row r="59" spans="1:6" ht="19.95" customHeight="1" x14ac:dyDescent="0.25">
      <c r="A59" s="85" t="s">
        <v>306</v>
      </c>
      <c r="B59" s="85"/>
      <c r="C59" s="85"/>
      <c r="D59" s="85"/>
      <c r="E59" s="7">
        <f>E41</f>
        <v>0.14559999999999998</v>
      </c>
      <c r="F59" s="29"/>
    </row>
    <row r="60" spans="1:6" ht="28.5" customHeight="1" x14ac:dyDescent="0.25">
      <c r="A60" s="85" t="s">
        <v>132</v>
      </c>
      <c r="B60" s="85"/>
      <c r="C60" s="85"/>
      <c r="D60" s="85"/>
      <c r="E60" s="7">
        <f>E54</f>
        <v>0.3</v>
      </c>
      <c r="F60" s="29"/>
    </row>
    <row r="61" spans="1:6" ht="15" customHeight="1" x14ac:dyDescent="0.25">
      <c r="A61" s="12"/>
      <c r="B61" s="12"/>
      <c r="C61" s="12"/>
      <c r="D61" s="12"/>
      <c r="E61" s="8"/>
      <c r="F61" s="29"/>
    </row>
    <row r="62" spans="1:6" ht="15" customHeight="1" x14ac:dyDescent="0.25">
      <c r="A62" s="92" t="s">
        <v>96</v>
      </c>
      <c r="B62" s="92"/>
      <c r="C62" s="92"/>
      <c r="D62" s="92"/>
      <c r="E62" s="15">
        <f>E58*E59+E60</f>
        <v>0.47471999999999992</v>
      </c>
      <c r="F62" s="29"/>
    </row>
    <row r="63" spans="1:6" ht="15" customHeight="1" x14ac:dyDescent="0.25">
      <c r="A63" s="32"/>
      <c r="B63" s="32"/>
      <c r="C63" s="32"/>
      <c r="D63" s="32"/>
      <c r="E63" s="8"/>
      <c r="F63" s="29"/>
    </row>
    <row r="64" spans="1:6" ht="15" customHeight="1" x14ac:dyDescent="0.25">
      <c r="A64" s="88" t="s">
        <v>133</v>
      </c>
      <c r="B64" s="88"/>
      <c r="C64" s="32"/>
      <c r="D64" s="89" t="str">
        <f>IF(E62&lt;=0.05,"Very low",IF(E62&lt;=0.1,"Low",IF(E62&lt;=0.25,"Medium",IF(E62&lt;=0.5,"High","Very high"))))</f>
        <v>High</v>
      </c>
      <c r="E64" s="89"/>
      <c r="F64" s="29"/>
    </row>
    <row r="65" spans="1:6" ht="15" customHeight="1" x14ac:dyDescent="0.25">
      <c r="A65" s="32"/>
      <c r="B65" s="32"/>
      <c r="C65" s="32"/>
      <c r="D65" s="32"/>
      <c r="E65" s="8"/>
      <c r="F65" s="29"/>
    </row>
    <row r="66" spans="1:6" ht="15" customHeight="1" x14ac:dyDescent="0.25">
      <c r="A66" s="85" t="s">
        <v>187</v>
      </c>
      <c r="B66" s="85"/>
      <c r="C66" s="85"/>
      <c r="D66" s="85"/>
      <c r="E66" s="24">
        <f>IF(LN(1-$E$62)*$C$10=0,"∞",LN(1-0.9)/LN(1-$E$62)*$C$10)</f>
        <v>17.882105342836343</v>
      </c>
      <c r="F66" s="29"/>
    </row>
    <row r="67" spans="1:6" ht="15" customHeight="1" x14ac:dyDescent="0.25">
      <c r="A67" s="85" t="s">
        <v>188</v>
      </c>
      <c r="B67" s="85"/>
      <c r="C67" s="85"/>
      <c r="D67" s="85"/>
      <c r="E67" s="24">
        <f>IF(LN(1-$E$62)*$C$10=0,"∞",LN(1-0.5)/LN(1-$E$62)*$C$10)</f>
        <v>5.3830500938168786</v>
      </c>
      <c r="F67" s="29"/>
    </row>
    <row r="68" spans="1:6" ht="15" customHeight="1" x14ac:dyDescent="0.25">
      <c r="A68" s="87" t="s">
        <v>45</v>
      </c>
      <c r="B68" s="87"/>
      <c r="C68" s="87"/>
      <c r="D68" s="87"/>
      <c r="E68" s="24"/>
      <c r="F68" s="29"/>
    </row>
    <row r="69" spans="1:6" ht="15" customHeight="1" x14ac:dyDescent="0.25">
      <c r="A69" s="27"/>
      <c r="B69" s="27"/>
      <c r="C69" s="27"/>
      <c r="D69" s="27"/>
      <c r="E69" s="24"/>
      <c r="F69" s="29"/>
    </row>
    <row r="70" spans="1:6" x14ac:dyDescent="0.25">
      <c r="A70" s="108" t="s">
        <v>134</v>
      </c>
      <c r="B70" s="108"/>
      <c r="C70" s="108"/>
      <c r="D70" s="108"/>
      <c r="E70" s="108"/>
      <c r="F70" s="108"/>
    </row>
    <row r="71" spans="1:6" x14ac:dyDescent="0.25">
      <c r="A71" s="11"/>
      <c r="B71" s="10"/>
    </row>
    <row r="72" spans="1:6" x14ac:dyDescent="0.25">
      <c r="A72" s="11"/>
      <c r="B72" s="10"/>
    </row>
    <row r="73" spans="1:6" ht="13.95" customHeight="1" x14ac:dyDescent="0.25">
      <c r="A73" s="83" t="s">
        <v>314</v>
      </c>
      <c r="B73" s="83"/>
      <c r="C73" s="83"/>
      <c r="D73" s="83"/>
      <c r="E73" s="83"/>
      <c r="F73" s="84" t="s">
        <v>287</v>
      </c>
    </row>
    <row r="74" spans="1:6" ht="89.55" customHeight="1" x14ac:dyDescent="0.25">
      <c r="A74" s="83"/>
      <c r="B74" s="83"/>
      <c r="C74" s="83"/>
      <c r="D74" s="83"/>
      <c r="E74" s="83"/>
      <c r="F74" s="84"/>
    </row>
    <row r="76" spans="1:6" x14ac:dyDescent="0.25">
      <c r="A76" s="16"/>
    </row>
    <row r="77" spans="1:6" x14ac:dyDescent="0.25">
      <c r="A77" s="16"/>
    </row>
    <row r="78" spans="1:6" x14ac:dyDescent="0.25">
      <c r="A78" s="17"/>
    </row>
  </sheetData>
  <mergeCells count="27">
    <mergeCell ref="D48:D49"/>
    <mergeCell ref="E48:E52"/>
    <mergeCell ref="D50:D52"/>
    <mergeCell ref="C4:F4"/>
    <mergeCell ref="A23:D23"/>
    <mergeCell ref="A24:D24"/>
    <mergeCell ref="C30:E30"/>
    <mergeCell ref="D32:D33"/>
    <mergeCell ref="E32:E35"/>
    <mergeCell ref="D34:D35"/>
    <mergeCell ref="A4:B4"/>
    <mergeCell ref="A2:C2"/>
    <mergeCell ref="A67:D67"/>
    <mergeCell ref="A68:D68"/>
    <mergeCell ref="A70:F70"/>
    <mergeCell ref="A73:E74"/>
    <mergeCell ref="F73:F74"/>
    <mergeCell ref="A66:D66"/>
    <mergeCell ref="A41:D41"/>
    <mergeCell ref="C47:E47"/>
    <mergeCell ref="A54:D54"/>
    <mergeCell ref="A58:D58"/>
    <mergeCell ref="A59:D59"/>
    <mergeCell ref="A60:D60"/>
    <mergeCell ref="A62:D62"/>
    <mergeCell ref="A64:B64"/>
    <mergeCell ref="D64:E64"/>
  </mergeCells>
  <pageMargins left="0.7" right="0.7" top="0.78740157499999996" bottom="0.78740157499999996" header="0.3" footer="0.3"/>
  <pageSetup paperSize="9" scale="8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40ECA-8BF0-405B-B0A2-C2CDBBA6EAB0}">
  <sheetPr>
    <pageSetUpPr fitToPage="1"/>
  </sheetPr>
  <dimension ref="A2:F78"/>
  <sheetViews>
    <sheetView showGridLines="0" workbookViewId="0">
      <selection activeCell="A2" sqref="A2:C2"/>
    </sheetView>
  </sheetViews>
  <sheetFormatPr baseColWidth="10" defaultColWidth="11" defaultRowHeight="13.8" x14ac:dyDescent="0.25"/>
  <cols>
    <col min="1" max="1" width="5.59765625" customWidth="1"/>
    <col min="2" max="2" width="78.59765625" customWidth="1"/>
    <col min="3" max="3" width="19.59765625" customWidth="1"/>
    <col min="4" max="4" width="13.59765625" customWidth="1"/>
    <col min="5" max="5" width="13.796875" customWidth="1"/>
    <col min="6" max="6" width="64.296875" customWidth="1"/>
  </cols>
  <sheetData>
    <row r="2" spans="1:6" ht="21" x14ac:dyDescent="0.4">
      <c r="A2" s="94" t="s">
        <v>37</v>
      </c>
      <c r="B2" s="94"/>
      <c r="C2" s="94"/>
      <c r="F2" s="39" t="s">
        <v>99</v>
      </c>
    </row>
    <row r="3" spans="1:6" ht="11.1" customHeight="1" x14ac:dyDescent="0.4">
      <c r="A3" s="3"/>
      <c r="B3" s="3"/>
    </row>
    <row r="4" spans="1:6" ht="15" customHeight="1" x14ac:dyDescent="0.25">
      <c r="A4" s="106" t="s">
        <v>397</v>
      </c>
      <c r="B4" s="106"/>
      <c r="C4" s="101" t="s">
        <v>26</v>
      </c>
      <c r="D4" s="101"/>
      <c r="E4" s="101"/>
      <c r="F4" s="101"/>
    </row>
    <row r="5" spans="1:6" ht="27.6" customHeight="1" x14ac:dyDescent="0.4">
      <c r="A5" s="14" t="s">
        <v>30</v>
      </c>
      <c r="B5" s="3"/>
    </row>
    <row r="6" spans="1:6" ht="11.55" customHeight="1" x14ac:dyDescent="0.4">
      <c r="A6" s="3"/>
      <c r="B6" s="3"/>
    </row>
    <row r="7" spans="1:6" x14ac:dyDescent="0.25">
      <c r="A7" s="9" t="s">
        <v>3</v>
      </c>
      <c r="B7" s="4" t="s">
        <v>27</v>
      </c>
      <c r="C7" s="44" t="str">
        <f>MultiCountrySummary!E7</f>
        <v>XYZ Ltd.</v>
      </c>
      <c r="D7" s="60" t="s">
        <v>100</v>
      </c>
      <c r="E7" s="43"/>
    </row>
    <row r="8" spans="1:6" ht="27.6" x14ac:dyDescent="0.25">
      <c r="A8" s="9" t="s">
        <v>5</v>
      </c>
      <c r="B8" s="4" t="s">
        <v>236</v>
      </c>
      <c r="C8" s="44" t="str">
        <f>MultiCountrySummary!E8</f>
        <v>Customer data</v>
      </c>
      <c r="D8" s="45" t="s">
        <v>100</v>
      </c>
    </row>
    <row r="9" spans="1:6" x14ac:dyDescent="0.25">
      <c r="A9" s="9" t="s">
        <v>7</v>
      </c>
      <c r="B9" s="4" t="s">
        <v>122</v>
      </c>
      <c r="C9" s="44" t="str">
        <f>MultiCountrySummary!E9</f>
        <v>ACME CloudOffice</v>
      </c>
      <c r="D9" s="45" t="s">
        <v>100</v>
      </c>
    </row>
    <row r="10" spans="1:6" x14ac:dyDescent="0.25">
      <c r="A10" s="9" t="s">
        <v>8</v>
      </c>
      <c r="B10" s="4" t="s">
        <v>38</v>
      </c>
      <c r="C10" s="44" t="str">
        <f>MultiCountrySummary!E10</f>
        <v>5</v>
      </c>
      <c r="D10" s="45" t="s">
        <v>100</v>
      </c>
    </row>
    <row r="11" spans="1:6" x14ac:dyDescent="0.25">
      <c r="A11" s="9" t="s">
        <v>15</v>
      </c>
      <c r="B11" s="4" t="s">
        <v>90</v>
      </c>
      <c r="C11" s="50" t="s">
        <v>144</v>
      </c>
      <c r="D11" s="55"/>
    </row>
    <row r="12" spans="1:6" ht="15.6" customHeight="1" x14ac:dyDescent="0.4">
      <c r="A12" s="3"/>
      <c r="B12" s="3"/>
    </row>
    <row r="13" spans="1:6" ht="21" x14ac:dyDescent="0.4">
      <c r="A13" s="14" t="s">
        <v>123</v>
      </c>
      <c r="B13" s="3"/>
    </row>
    <row r="14" spans="1:6" ht="13.05" customHeight="1" x14ac:dyDescent="0.4">
      <c r="A14" s="3"/>
      <c r="B14" s="3"/>
    </row>
    <row r="15" spans="1:6" ht="33" customHeight="1" x14ac:dyDescent="0.4">
      <c r="A15" s="3"/>
      <c r="C15" s="28" t="s">
        <v>124</v>
      </c>
      <c r="D15" s="28" t="s">
        <v>44</v>
      </c>
      <c r="E15" s="28" t="s">
        <v>31</v>
      </c>
      <c r="F15" s="28" t="s">
        <v>68</v>
      </c>
    </row>
    <row r="16" spans="1:6" ht="13.05" customHeight="1" x14ac:dyDescent="0.4">
      <c r="A16" s="3"/>
      <c r="B16" s="3"/>
    </row>
    <row r="17" spans="1:6" ht="27.6" x14ac:dyDescent="0.25">
      <c r="A17" s="9" t="s">
        <v>3</v>
      </c>
      <c r="B17" s="4" t="s">
        <v>125</v>
      </c>
      <c r="C17" s="18"/>
      <c r="D17" s="26">
        <v>0.5</v>
      </c>
      <c r="E17" s="22"/>
      <c r="F17" s="35" t="s">
        <v>101</v>
      </c>
    </row>
    <row r="18" spans="1:6" ht="27.6" x14ac:dyDescent="0.25">
      <c r="A18" s="9" t="s">
        <v>5</v>
      </c>
      <c r="B18" s="4" t="s">
        <v>303</v>
      </c>
      <c r="C18" s="23">
        <v>0.05</v>
      </c>
      <c r="D18" s="19">
        <f>C18*D17</f>
        <v>2.5000000000000001E-2</v>
      </c>
      <c r="E18" s="20"/>
      <c r="F18" s="35" t="s">
        <v>101</v>
      </c>
    </row>
    <row r="19" spans="1:6" ht="27.6" x14ac:dyDescent="0.25">
      <c r="A19" s="9" t="s">
        <v>7</v>
      </c>
      <c r="B19" s="4" t="s">
        <v>127</v>
      </c>
      <c r="C19" s="23">
        <v>0.5</v>
      </c>
      <c r="D19" s="19">
        <f>(1-C19)*D18</f>
        <v>1.2500000000000001E-2</v>
      </c>
      <c r="E19" s="20"/>
      <c r="F19" s="35" t="s">
        <v>101</v>
      </c>
    </row>
    <row r="20" spans="1:6" ht="27.6" x14ac:dyDescent="0.25">
      <c r="A20" s="9" t="s">
        <v>8</v>
      </c>
      <c r="B20" s="4" t="s">
        <v>126</v>
      </c>
      <c r="C20" s="23">
        <v>0.5</v>
      </c>
      <c r="D20" s="19">
        <f>(1-C20)*D19</f>
        <v>6.2500000000000003E-3</v>
      </c>
      <c r="E20" s="21"/>
      <c r="F20" s="35" t="s">
        <v>101</v>
      </c>
    </row>
    <row r="21" spans="1:6" ht="27.6" x14ac:dyDescent="0.25">
      <c r="A21" s="9" t="s">
        <v>15</v>
      </c>
      <c r="B21" s="4" t="s">
        <v>174</v>
      </c>
      <c r="C21" s="23">
        <v>0.25</v>
      </c>
      <c r="D21" s="19">
        <f>C21*D20</f>
        <v>1.5625000000000001E-3</v>
      </c>
      <c r="E21" s="21">
        <f>D21</f>
        <v>1.5625000000000001E-3</v>
      </c>
      <c r="F21" s="35" t="s">
        <v>101</v>
      </c>
    </row>
    <row r="22" spans="1:6" ht="13.05" customHeight="1" x14ac:dyDescent="0.25">
      <c r="A22" s="9"/>
      <c r="B22" s="4"/>
      <c r="F22" s="35"/>
    </row>
    <row r="23" spans="1:6" x14ac:dyDescent="0.25">
      <c r="A23" s="85" t="s">
        <v>33</v>
      </c>
      <c r="B23" s="85"/>
      <c r="C23" s="85"/>
      <c r="D23" s="85"/>
      <c r="E23" s="25">
        <f>E21</f>
        <v>1.5625000000000001E-3</v>
      </c>
    </row>
    <row r="24" spans="1:6" x14ac:dyDescent="0.25">
      <c r="A24" s="85" t="s">
        <v>34</v>
      </c>
      <c r="B24" s="85"/>
      <c r="C24" s="85"/>
      <c r="D24" s="85"/>
      <c r="E24" s="25">
        <f>E23*C10</f>
        <v>7.8125E-3</v>
      </c>
    </row>
    <row r="25" spans="1:6" ht="13.05" customHeight="1" x14ac:dyDescent="0.25">
      <c r="B25" s="13"/>
      <c r="C25" s="4"/>
    </row>
    <row r="26" spans="1:6" ht="21" x14ac:dyDescent="0.4">
      <c r="A26" s="14" t="s">
        <v>396</v>
      </c>
      <c r="B26" s="3"/>
    </row>
    <row r="28" spans="1:6" x14ac:dyDescent="0.25">
      <c r="A28" t="s">
        <v>102</v>
      </c>
      <c r="B28" s="11"/>
      <c r="C28" s="46" t="s">
        <v>121</v>
      </c>
    </row>
    <row r="30" spans="1:6" ht="37.5" customHeight="1" x14ac:dyDescent="0.25">
      <c r="A30" s="1" t="s">
        <v>305</v>
      </c>
      <c r="B30" s="1"/>
      <c r="C30" s="107" t="s">
        <v>137</v>
      </c>
      <c r="D30" s="107"/>
      <c r="E30" s="107"/>
      <c r="F30" s="28" t="s">
        <v>68</v>
      </c>
    </row>
    <row r="31" spans="1:6" x14ac:dyDescent="0.25">
      <c r="A31" s="9" t="s">
        <v>3</v>
      </c>
      <c r="B31" s="4" t="s">
        <v>71</v>
      </c>
      <c r="C31" s="23">
        <v>1</v>
      </c>
      <c r="E31" s="6">
        <f>C31</f>
        <v>1</v>
      </c>
      <c r="F31" s="35" t="s">
        <v>101</v>
      </c>
    </row>
    <row r="32" spans="1:6" ht="27.6" x14ac:dyDescent="0.25">
      <c r="A32" s="9" t="s">
        <v>5</v>
      </c>
      <c r="B32" s="30" t="s">
        <v>73</v>
      </c>
      <c r="C32" s="23">
        <v>0.2</v>
      </c>
      <c r="D32" s="102">
        <f>C32*C33</f>
        <v>2.0000000000000004E-2</v>
      </c>
      <c r="E32" s="104">
        <f>D32+D34-(D32*D34)</f>
        <v>7.8799999999999995E-2</v>
      </c>
      <c r="F32" s="35" t="s">
        <v>101</v>
      </c>
    </row>
    <row r="33" spans="1:6" x14ac:dyDescent="0.25">
      <c r="A33" s="9"/>
      <c r="B33" s="30" t="s">
        <v>72</v>
      </c>
      <c r="C33" s="23">
        <v>0.1</v>
      </c>
      <c r="D33" s="103"/>
      <c r="E33" s="104"/>
      <c r="F33" s="35" t="s">
        <v>101</v>
      </c>
    </row>
    <row r="34" spans="1:6" ht="69" x14ac:dyDescent="0.25">
      <c r="A34" s="9" t="s">
        <v>7</v>
      </c>
      <c r="B34" s="30" t="s">
        <v>178</v>
      </c>
      <c r="C34" s="23">
        <v>0.3</v>
      </c>
      <c r="D34" s="102">
        <f>C34*C35</f>
        <v>0.06</v>
      </c>
      <c r="E34" s="104"/>
      <c r="F34" s="35" t="s">
        <v>101</v>
      </c>
    </row>
    <row r="35" spans="1:6" ht="24" x14ac:dyDescent="0.25">
      <c r="A35" s="9"/>
      <c r="B35" s="30" t="s">
        <v>177</v>
      </c>
      <c r="C35" s="23">
        <v>0.2</v>
      </c>
      <c r="D35" s="103"/>
      <c r="E35" s="104"/>
      <c r="F35" s="35" t="s">
        <v>101</v>
      </c>
    </row>
    <row r="36" spans="1:6" ht="27.6" x14ac:dyDescent="0.25">
      <c r="A36" s="9" t="s">
        <v>8</v>
      </c>
      <c r="B36" s="4" t="s">
        <v>75</v>
      </c>
      <c r="C36" s="23">
        <v>0.5</v>
      </c>
      <c r="D36" s="2"/>
      <c r="E36" s="6">
        <f>C36</f>
        <v>0.5</v>
      </c>
      <c r="F36" s="35" t="s">
        <v>101</v>
      </c>
    </row>
    <row r="37" spans="1:6" ht="57.6" x14ac:dyDescent="0.25">
      <c r="A37" s="9" t="s">
        <v>15</v>
      </c>
      <c r="B37" s="4" t="s">
        <v>128</v>
      </c>
      <c r="C37" s="23">
        <v>0.3</v>
      </c>
      <c r="D37" s="2"/>
      <c r="E37" s="6">
        <f>C37</f>
        <v>0.3</v>
      </c>
      <c r="F37" s="35" t="s">
        <v>101</v>
      </c>
    </row>
    <row r="38" spans="1:6" ht="57.6" x14ac:dyDescent="0.25">
      <c r="A38" s="9" t="s">
        <v>19</v>
      </c>
      <c r="B38" s="4" t="s">
        <v>180</v>
      </c>
      <c r="C38" s="23">
        <v>0.8</v>
      </c>
      <c r="D38" s="29"/>
      <c r="E38" s="6">
        <f>1-C38</f>
        <v>0.19999999999999996</v>
      </c>
      <c r="F38" s="35" t="s">
        <v>101</v>
      </c>
    </row>
    <row r="39" spans="1:6" ht="27.6" x14ac:dyDescent="0.25">
      <c r="A39" s="9" t="s">
        <v>20</v>
      </c>
      <c r="B39" s="4" t="s">
        <v>78</v>
      </c>
      <c r="C39" s="23">
        <v>0.7</v>
      </c>
      <c r="D39" s="29"/>
      <c r="E39" s="6">
        <f>C39</f>
        <v>0.7</v>
      </c>
      <c r="F39" s="35" t="s">
        <v>101</v>
      </c>
    </row>
    <row r="40" spans="1:6" ht="23.25" customHeight="1" x14ac:dyDescent="0.25">
      <c r="A40" s="9"/>
      <c r="B40" s="4"/>
      <c r="C40" s="5"/>
      <c r="D40" s="29"/>
      <c r="E40" s="6"/>
      <c r="F40" s="29"/>
    </row>
    <row r="41" spans="1:6" ht="30.75" customHeight="1" x14ac:dyDescent="0.25">
      <c r="A41" s="85" t="s">
        <v>129</v>
      </c>
      <c r="B41" s="85"/>
      <c r="C41" s="85"/>
      <c r="D41" s="85"/>
      <c r="E41" s="7">
        <f>E31*E32*E36*E37*E38*E39</f>
        <v>1.6547999999999995E-3</v>
      </c>
      <c r="F41" s="29"/>
    </row>
    <row r="42" spans="1:6" ht="16.5" customHeight="1" x14ac:dyDescent="0.25">
      <c r="A42" s="31"/>
      <c r="B42" s="31"/>
      <c r="C42" s="31"/>
      <c r="D42" s="31"/>
      <c r="E42" s="7"/>
      <c r="F42" s="29"/>
    </row>
    <row r="43" spans="1:6" ht="18" customHeight="1" x14ac:dyDescent="0.3">
      <c r="A43" s="14" t="s">
        <v>295</v>
      </c>
      <c r="B43" s="31"/>
      <c r="C43" s="31"/>
      <c r="D43" s="31"/>
      <c r="E43" s="7"/>
      <c r="F43" s="29"/>
    </row>
    <row r="44" spans="1:6" ht="18" customHeight="1" x14ac:dyDescent="0.3">
      <c r="A44" s="14"/>
      <c r="B44" s="31"/>
      <c r="C44" s="31"/>
      <c r="D44" s="31"/>
      <c r="E44" s="7"/>
      <c r="F44" s="29"/>
    </row>
    <row r="45" spans="1:6" ht="18" customHeight="1" x14ac:dyDescent="0.25">
      <c r="A45" t="s">
        <v>102</v>
      </c>
      <c r="B45" s="11"/>
      <c r="C45" s="46" t="s">
        <v>88</v>
      </c>
      <c r="D45" s="31"/>
      <c r="E45" s="7"/>
      <c r="F45" s="29"/>
    </row>
    <row r="46" spans="1:6" ht="18" customHeight="1" x14ac:dyDescent="0.3">
      <c r="A46" s="14"/>
      <c r="B46" s="31"/>
      <c r="C46" s="31"/>
      <c r="D46" s="31"/>
      <c r="E46" s="7"/>
      <c r="F46" s="29"/>
    </row>
    <row r="47" spans="1:6" ht="19.05" customHeight="1" x14ac:dyDescent="0.25">
      <c r="A47" s="9"/>
      <c r="B47" s="33"/>
      <c r="C47" s="105" t="s">
        <v>136</v>
      </c>
      <c r="D47" s="105"/>
      <c r="E47" s="105"/>
      <c r="F47" s="28" t="s">
        <v>68</v>
      </c>
    </row>
    <row r="48" spans="1:6" ht="41.4" x14ac:dyDescent="0.25">
      <c r="A48" s="9" t="s">
        <v>3</v>
      </c>
      <c r="B48" s="33" t="s">
        <v>309</v>
      </c>
      <c r="C48" s="23">
        <v>0</v>
      </c>
      <c r="D48" s="102">
        <f>C48*C49</f>
        <v>0</v>
      </c>
      <c r="E48" s="97">
        <f>IF(D48+D50-(D48*D50)&gt;1, 1,D48+D50-(D48*D50))</f>
        <v>0</v>
      </c>
      <c r="F48" s="35" t="s">
        <v>101</v>
      </c>
    </row>
    <row r="49" spans="1:6" ht="27.6" x14ac:dyDescent="0.25">
      <c r="A49" s="9" t="s">
        <v>5</v>
      </c>
      <c r="B49" s="33" t="s">
        <v>183</v>
      </c>
      <c r="C49" s="23">
        <v>0</v>
      </c>
      <c r="D49" s="103"/>
      <c r="E49" s="97"/>
      <c r="F49" s="35"/>
    </row>
    <row r="50" spans="1:6" ht="55.2" x14ac:dyDescent="0.25">
      <c r="A50" s="9" t="s">
        <v>7</v>
      </c>
      <c r="B50" s="33" t="s">
        <v>283</v>
      </c>
      <c r="C50" s="23">
        <v>0</v>
      </c>
      <c r="D50" s="102">
        <f>C50*C51*C52</f>
        <v>0</v>
      </c>
      <c r="E50" s="97"/>
      <c r="F50" s="35" t="s">
        <v>101</v>
      </c>
    </row>
    <row r="51" spans="1:6" ht="27.6" x14ac:dyDescent="0.25">
      <c r="A51" s="9" t="s">
        <v>8</v>
      </c>
      <c r="B51" s="33" t="s">
        <v>130</v>
      </c>
      <c r="C51" s="23">
        <v>0</v>
      </c>
      <c r="D51" s="102"/>
      <c r="E51" s="97"/>
      <c r="F51" s="35" t="s">
        <v>101</v>
      </c>
    </row>
    <row r="52" spans="1:6" ht="27.6" x14ac:dyDescent="0.25">
      <c r="A52" s="9" t="s">
        <v>15</v>
      </c>
      <c r="B52" s="33" t="s">
        <v>284</v>
      </c>
      <c r="C52" s="23">
        <v>0</v>
      </c>
      <c r="D52" s="102"/>
      <c r="E52" s="97"/>
      <c r="F52" s="35" t="s">
        <v>101</v>
      </c>
    </row>
    <row r="53" spans="1:6" ht="18.75" customHeight="1" x14ac:dyDescent="0.25">
      <c r="A53" s="9"/>
      <c r="B53" s="31"/>
      <c r="C53" s="31"/>
      <c r="D53" s="31"/>
      <c r="E53" s="7"/>
      <c r="F53" s="29"/>
    </row>
    <row r="54" spans="1:6" ht="40.5" customHeight="1" x14ac:dyDescent="0.25">
      <c r="A54" s="85" t="s">
        <v>131</v>
      </c>
      <c r="B54" s="85"/>
      <c r="C54" s="85"/>
      <c r="D54" s="85"/>
      <c r="E54" s="7">
        <f>E48</f>
        <v>0</v>
      </c>
      <c r="F54" s="29"/>
    </row>
    <row r="55" spans="1:6" ht="18.75" customHeight="1" x14ac:dyDescent="0.25">
      <c r="A55" s="12"/>
      <c r="B55" s="12"/>
      <c r="C55" s="12"/>
      <c r="D55" s="12"/>
      <c r="E55" s="8"/>
      <c r="F55" s="29"/>
    </row>
    <row r="56" spans="1:6" ht="15" customHeight="1" x14ac:dyDescent="0.3">
      <c r="A56" s="14" t="s">
        <v>35</v>
      </c>
      <c r="B56" s="12"/>
      <c r="C56" s="12"/>
      <c r="D56" s="12"/>
      <c r="E56" s="8"/>
      <c r="F56" s="29"/>
    </row>
    <row r="57" spans="1:6" ht="11.55" customHeight="1" x14ac:dyDescent="0.25">
      <c r="A57" s="12"/>
      <c r="B57" s="12"/>
      <c r="C57" s="12"/>
      <c r="D57" s="12"/>
      <c r="E57" s="8"/>
      <c r="F57" s="29"/>
    </row>
    <row r="58" spans="1:6" x14ac:dyDescent="0.25">
      <c r="A58" s="85" t="s">
        <v>36</v>
      </c>
      <c r="B58" s="85"/>
      <c r="C58" s="85"/>
      <c r="D58" s="85"/>
      <c r="E58" s="7">
        <f>E24</f>
        <v>7.8125E-3</v>
      </c>
      <c r="F58" s="29"/>
    </row>
    <row r="59" spans="1:6" ht="19.95" customHeight="1" x14ac:dyDescent="0.25">
      <c r="A59" s="85" t="s">
        <v>306</v>
      </c>
      <c r="B59" s="85"/>
      <c r="C59" s="85"/>
      <c r="D59" s="85"/>
      <c r="E59" s="7">
        <f>E41</f>
        <v>1.6547999999999995E-3</v>
      </c>
      <c r="F59" s="29"/>
    </row>
    <row r="60" spans="1:6" ht="28.5" customHeight="1" x14ac:dyDescent="0.25">
      <c r="A60" s="85" t="s">
        <v>132</v>
      </c>
      <c r="B60" s="85"/>
      <c r="C60" s="85"/>
      <c r="D60" s="85"/>
      <c r="E60" s="7">
        <f>E54</f>
        <v>0</v>
      </c>
      <c r="F60" s="29"/>
    </row>
    <row r="61" spans="1:6" ht="15" customHeight="1" x14ac:dyDescent="0.25">
      <c r="A61" s="12"/>
      <c r="B61" s="12"/>
      <c r="C61" s="12"/>
      <c r="D61" s="12"/>
      <c r="E61" s="8"/>
      <c r="F61" s="29"/>
    </row>
    <row r="62" spans="1:6" ht="15" customHeight="1" x14ac:dyDescent="0.25">
      <c r="A62" s="92" t="s">
        <v>96</v>
      </c>
      <c r="B62" s="92"/>
      <c r="C62" s="92"/>
      <c r="D62" s="92"/>
      <c r="E62" s="15">
        <f>E58*E59+E60</f>
        <v>1.2928124999999996E-5</v>
      </c>
      <c r="F62" s="29"/>
    </row>
    <row r="63" spans="1:6" ht="15" customHeight="1" x14ac:dyDescent="0.25">
      <c r="A63" s="32"/>
      <c r="B63" s="32"/>
      <c r="C63" s="32"/>
      <c r="D63" s="32"/>
      <c r="E63" s="8"/>
      <c r="F63" s="29"/>
    </row>
    <row r="64" spans="1:6" ht="15" customHeight="1" x14ac:dyDescent="0.25">
      <c r="A64" s="88" t="s">
        <v>133</v>
      </c>
      <c r="B64" s="88"/>
      <c r="C64" s="32"/>
      <c r="D64" s="89" t="str">
        <f>IF(E62&lt;=0.05,"Very low",IF(E62&lt;=0.1,"Low",IF(E62&lt;=0.25,"Medium",IF(E62&lt;=0.5,"High","Very high"))))</f>
        <v>Very low</v>
      </c>
      <c r="E64" s="89"/>
      <c r="F64" s="29"/>
    </row>
    <row r="65" spans="1:6" ht="15" customHeight="1" x14ac:dyDescent="0.25">
      <c r="A65" s="32"/>
      <c r="B65" s="32"/>
      <c r="C65" s="32"/>
      <c r="D65" s="32"/>
      <c r="E65" s="8"/>
      <c r="F65" s="29"/>
    </row>
    <row r="66" spans="1:6" ht="15" customHeight="1" x14ac:dyDescent="0.25">
      <c r="A66" s="85" t="s">
        <v>187</v>
      </c>
      <c r="B66" s="85"/>
      <c r="C66" s="85"/>
      <c r="D66" s="85"/>
      <c r="E66" s="24">
        <f>IF(LN(1-$E$62)*$C$10=0,"∞",LN(1-0.9)/LN(1-$E$62)*$C$10)</f>
        <v>890527.51613708306</v>
      </c>
      <c r="F66" s="29"/>
    </row>
    <row r="67" spans="1:6" ht="15" customHeight="1" x14ac:dyDescent="0.25">
      <c r="A67" s="85" t="s">
        <v>188</v>
      </c>
      <c r="B67" s="85"/>
      <c r="C67" s="85"/>
      <c r="D67" s="85"/>
      <c r="E67" s="24">
        <f>IF(LN(1-$E$62)*$C$10=0,"∞",LN(1-0.5)/LN(1-$E$62)*$C$10)</f>
        <v>268075.49432140199</v>
      </c>
      <c r="F67" s="29"/>
    </row>
    <row r="68" spans="1:6" ht="15" customHeight="1" x14ac:dyDescent="0.25">
      <c r="A68" s="87" t="s">
        <v>45</v>
      </c>
      <c r="B68" s="87"/>
      <c r="C68" s="87"/>
      <c r="D68" s="87"/>
      <c r="E68" s="24"/>
      <c r="F68" s="29"/>
    </row>
    <row r="69" spans="1:6" ht="15" customHeight="1" x14ac:dyDescent="0.25">
      <c r="A69" s="27"/>
      <c r="B69" s="27"/>
      <c r="C69" s="27"/>
      <c r="D69" s="27"/>
      <c r="E69" s="24"/>
      <c r="F69" s="29"/>
    </row>
    <row r="70" spans="1:6" x14ac:dyDescent="0.25">
      <c r="A70" s="108" t="s">
        <v>134</v>
      </c>
      <c r="B70" s="108"/>
      <c r="C70" s="108"/>
      <c r="D70" s="108"/>
      <c r="E70" s="108"/>
      <c r="F70" s="108"/>
    </row>
    <row r="71" spans="1:6" x14ac:dyDescent="0.25">
      <c r="A71" s="11"/>
      <c r="B71" s="10"/>
    </row>
    <row r="72" spans="1:6" x14ac:dyDescent="0.25">
      <c r="A72" s="11"/>
      <c r="B72" s="10"/>
    </row>
    <row r="73" spans="1:6" ht="13.95" customHeight="1" x14ac:dyDescent="0.25">
      <c r="A73" s="83" t="s">
        <v>314</v>
      </c>
      <c r="B73" s="83"/>
      <c r="C73" s="83"/>
      <c r="D73" s="83"/>
      <c r="E73" s="83"/>
      <c r="F73" s="84" t="s">
        <v>287</v>
      </c>
    </row>
    <row r="74" spans="1:6" ht="90.45" customHeight="1" x14ac:dyDescent="0.25">
      <c r="A74" s="83"/>
      <c r="B74" s="83"/>
      <c r="C74" s="83"/>
      <c r="D74" s="83"/>
      <c r="E74" s="83"/>
      <c r="F74" s="84"/>
    </row>
    <row r="76" spans="1:6" x14ac:dyDescent="0.25">
      <c r="A76" s="16"/>
    </row>
    <row r="77" spans="1:6" x14ac:dyDescent="0.25">
      <c r="A77" s="16"/>
    </row>
    <row r="78" spans="1:6" x14ac:dyDescent="0.25">
      <c r="A78" s="17"/>
    </row>
  </sheetData>
  <mergeCells count="27">
    <mergeCell ref="D48:D49"/>
    <mergeCell ref="E48:E52"/>
    <mergeCell ref="D50:D52"/>
    <mergeCell ref="C4:F4"/>
    <mergeCell ref="A23:D23"/>
    <mergeCell ref="A24:D24"/>
    <mergeCell ref="C30:E30"/>
    <mergeCell ref="D32:D33"/>
    <mergeCell ref="E32:E35"/>
    <mergeCell ref="D34:D35"/>
    <mergeCell ref="A4:B4"/>
    <mergeCell ref="A2:C2"/>
    <mergeCell ref="A67:D67"/>
    <mergeCell ref="A68:D68"/>
    <mergeCell ref="A70:F70"/>
    <mergeCell ref="A73:E74"/>
    <mergeCell ref="F73:F74"/>
    <mergeCell ref="A66:D66"/>
    <mergeCell ref="A41:D41"/>
    <mergeCell ref="C47:E47"/>
    <mergeCell ref="A54:D54"/>
    <mergeCell ref="A58:D58"/>
    <mergeCell ref="A59:D59"/>
    <mergeCell ref="A60:D60"/>
    <mergeCell ref="A62:D62"/>
    <mergeCell ref="A64:B64"/>
    <mergeCell ref="D64:E64"/>
  </mergeCells>
  <pageMargins left="0.7" right="0.7" top="0.78740157499999996" bottom="0.78740157499999996" header="0.3" footer="0.3"/>
  <pageSetup paperSize="9" scale="8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BC7DA-E97D-4D67-98C4-AAE160C873A6}">
  <dimension ref="A1:D15"/>
  <sheetViews>
    <sheetView workbookViewId="0">
      <selection activeCell="C12" sqref="C12"/>
    </sheetView>
  </sheetViews>
  <sheetFormatPr baseColWidth="10" defaultRowHeight="13.8" x14ac:dyDescent="0.25"/>
  <cols>
    <col min="1" max="1" width="16.19921875" customWidth="1"/>
    <col min="2" max="2" width="7.796875" customWidth="1"/>
    <col min="3" max="3" width="63" customWidth="1"/>
    <col min="4" max="4" width="93.69921875" customWidth="1"/>
  </cols>
  <sheetData>
    <row r="1" spans="1:4" ht="17.399999999999999" x14ac:dyDescent="0.3">
      <c r="A1" s="63" t="s">
        <v>240</v>
      </c>
    </row>
    <row r="3" spans="1:4" x14ac:dyDescent="0.25">
      <c r="A3" s="61" t="s">
        <v>239</v>
      </c>
      <c r="B3" s="61" t="s">
        <v>238</v>
      </c>
      <c r="C3" s="61" t="s">
        <v>246</v>
      </c>
      <c r="D3" s="61" t="s">
        <v>244</v>
      </c>
    </row>
    <row r="4" spans="1:4" x14ac:dyDescent="0.25">
      <c r="A4" s="9">
        <v>2019</v>
      </c>
      <c r="B4" s="9">
        <v>1.01</v>
      </c>
      <c r="C4" t="s">
        <v>243</v>
      </c>
      <c r="D4" s="55"/>
    </row>
    <row r="5" spans="1:4" x14ac:dyDescent="0.25">
      <c r="A5" s="9" t="s">
        <v>241</v>
      </c>
      <c r="B5" s="9">
        <v>4.01</v>
      </c>
      <c r="C5" t="s">
        <v>245</v>
      </c>
      <c r="D5" s="64" t="s">
        <v>247</v>
      </c>
    </row>
    <row r="6" spans="1:4" ht="72" customHeight="1" x14ac:dyDescent="0.25">
      <c r="A6" s="9" t="s">
        <v>242</v>
      </c>
      <c r="B6" s="9">
        <v>5.01</v>
      </c>
      <c r="C6" s="65" t="s">
        <v>249</v>
      </c>
      <c r="D6" s="64" t="s">
        <v>277</v>
      </c>
    </row>
    <row r="7" spans="1:4" ht="41.4" x14ac:dyDescent="0.25">
      <c r="A7" s="9" t="s">
        <v>275</v>
      </c>
      <c r="B7" s="9">
        <v>5.0199999999999996</v>
      </c>
      <c r="C7" s="65" t="s">
        <v>276</v>
      </c>
      <c r="D7" s="64" t="s">
        <v>290</v>
      </c>
    </row>
    <row r="8" spans="1:4" ht="27.6" x14ac:dyDescent="0.25">
      <c r="A8" s="9" t="s">
        <v>285</v>
      </c>
      <c r="B8" s="9">
        <v>5.03</v>
      </c>
      <c r="C8" s="65" t="s">
        <v>286</v>
      </c>
      <c r="D8" s="64" t="s">
        <v>302</v>
      </c>
    </row>
    <row r="9" spans="1:4" x14ac:dyDescent="0.25">
      <c r="A9" s="9" t="s">
        <v>300</v>
      </c>
      <c r="B9" s="9">
        <v>5.04</v>
      </c>
      <c r="C9" s="65" t="s">
        <v>301</v>
      </c>
      <c r="D9" s="82" t="s">
        <v>399</v>
      </c>
    </row>
    <row r="10" spans="1:4" x14ac:dyDescent="0.25">
      <c r="A10" s="9" t="s">
        <v>402</v>
      </c>
      <c r="B10" s="9">
        <v>5.04</v>
      </c>
      <c r="C10" s="65" t="s">
        <v>403</v>
      </c>
      <c r="D10" s="82" t="s">
        <v>404</v>
      </c>
    </row>
    <row r="11" spans="1:4" ht="96.6" x14ac:dyDescent="0.25">
      <c r="A11" s="9" t="s">
        <v>398</v>
      </c>
      <c r="B11" s="9">
        <v>5.0999999999999996</v>
      </c>
      <c r="C11" s="65" t="s">
        <v>400</v>
      </c>
      <c r="D11" s="82" t="s">
        <v>412</v>
      </c>
    </row>
    <row r="12" spans="1:4" ht="27.6" x14ac:dyDescent="0.25">
      <c r="A12" s="9" t="s">
        <v>411</v>
      </c>
      <c r="B12" s="9">
        <v>5.2</v>
      </c>
      <c r="C12" s="112" t="s">
        <v>413</v>
      </c>
      <c r="D12" s="80" t="s">
        <v>248</v>
      </c>
    </row>
    <row r="13" spans="1:4" x14ac:dyDescent="0.25">
      <c r="B13" s="62"/>
    </row>
    <row r="14" spans="1:4" x14ac:dyDescent="0.25">
      <c r="B14" s="62"/>
    </row>
    <row r="15" spans="1:4" x14ac:dyDescent="0.25">
      <c r="B15" s="62"/>
    </row>
  </sheetData>
  <hyperlinks>
    <hyperlink ref="D5" r:id="rId1" xr:uid="{83CA3A56-F2AA-47C6-9E29-B91EBF9683B4}"/>
    <hyperlink ref="D7" r:id="rId2" xr:uid="{18A2694E-967D-4407-82F7-DC064411027B}"/>
    <hyperlink ref="D6" r:id="rId3" xr:uid="{4239434A-194B-4018-A311-138010E3EBCB}"/>
    <hyperlink ref="D9" r:id="rId4" xr:uid="{AE92EA2F-15EB-4F61-80BD-F309EAC315F7}"/>
    <hyperlink ref="D8" r:id="rId5" xr:uid="{A8C317EE-E0D3-4423-92E4-41B6593E974A}"/>
    <hyperlink ref="D11" r:id="rId6" xr:uid="{037F2E7C-ED6B-4FB5-82E0-274427D72E09}"/>
    <hyperlink ref="D10" r:id="rId7" xr:uid="{1ADB527A-9B78-45E2-8903-38A36BD593B9}"/>
    <hyperlink ref="D12" r:id="rId8" xr:uid="{FBF54159-5036-40E4-8053-1EC9168ECB34}"/>
  </hyperlinks>
  <pageMargins left="0.7" right="0.7" top="0.78740157499999996" bottom="0.78740157499999996" header="0.3" footer="0.3"/>
  <pageSetup paperSize="9" orientation="portrait"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vt:i4>
      </vt:variant>
    </vt:vector>
  </HeadingPairs>
  <TitlesOfParts>
    <vt:vector size="9" baseType="lpstr">
      <vt:lpstr>Einzelnes Land (Deutsch)</vt:lpstr>
      <vt:lpstr>Single Country (English)</vt:lpstr>
      <vt:lpstr>MultiCountrySummary</vt:lpstr>
      <vt:lpstr>MultiCountryNo1</vt:lpstr>
      <vt:lpstr>MultiCountryNo2</vt:lpstr>
      <vt:lpstr>MultiCountryNo3</vt:lpstr>
      <vt:lpstr>Change Log</vt:lpstr>
      <vt:lpstr>'Einzelnes Land (Deutsch)'!Druckbereich</vt:lpstr>
      <vt:lpstr>'Single Country (English)'!Druckbereich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Rosenthal</dc:creator>
  <cp:keywords/>
  <dc:description/>
  <cp:lastModifiedBy>VISCHER</cp:lastModifiedBy>
  <cp:revision/>
  <cp:lastPrinted>2021-07-31T16:48:09Z</cp:lastPrinted>
  <dcterms:created xsi:type="dcterms:W3CDTF">2020-07-30T11:28:09Z</dcterms:created>
  <dcterms:modified xsi:type="dcterms:W3CDTF">2024-11-10T16:10:34Z</dcterms:modified>
  <cp:category/>
  <cp:contentStatus/>
</cp:coreProperties>
</file>