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itus\datastore\Develop\Web\rosenthal.ch\downloads\"/>
    </mc:Choice>
  </mc:AlternateContent>
  <xr:revisionPtr revIDLastSave="0" documentId="13_ncr:1_{74179FA2-E774-4619-8D8D-5A97BEE3304F}" xr6:coauthVersionLast="47" xr6:coauthVersionMax="47" xr10:uidLastSave="{00000000-0000-0000-0000-000000000000}"/>
  <bookViews>
    <workbookView xWindow="12804" yWindow="36" windowWidth="18228" windowHeight="16068" xr2:uid="{00000000-000D-0000-FFFF-FFFF00000000}"/>
  </bookViews>
  <sheets>
    <sheet name="Overview" sheetId="22" r:id="rId1"/>
    <sheet name="TIA (US Law) Sample Case 1" sheetId="11" r:id="rId2"/>
    <sheet name="TIA (US Law) Sample Case 2" sheetId="10" r:id="rId3"/>
    <sheet name="TIA (US Law) Sample Case 3" sheetId="12" r:id="rId4"/>
    <sheet name="TIA (US Law) Sample Case 4" sheetId="13" r:id="rId5"/>
    <sheet name="TIA (Russia) Sample Case 1" sheetId="25" r:id="rId6"/>
    <sheet name="TIA (India) Sample Case 1" sheetId="23" r:id="rId7"/>
    <sheet name="TIA (China) Sample Case 1" sheetId="29" r:id="rId8"/>
    <sheet name="When a TIA is required" sheetId="17" r:id="rId9"/>
    <sheet name="Instructions" sheetId="18" r:id="rId10"/>
    <sheet name="Instructions (US-Version)" sheetId="5" r:id="rId11"/>
    <sheet name="Assessing Lawful Access Laws" sheetId="19" r:id="rId12"/>
    <sheet name="Sample Serbia" sheetId="20" r:id="rId13"/>
    <sheet name="Sample India" sheetId="21" r:id="rId14"/>
    <sheet name="Sample North Macedonia" sheetId="28" r:id="rId15"/>
    <sheet name="Sample Ukraine" sheetId="31" r:id="rId16"/>
    <sheet name="Questions for Providers (US)" sheetId="27" r:id="rId17"/>
    <sheet name="Simplified TIA" sheetId="30" r:id="rId18"/>
    <sheet name="Change Log" sheetId="26" r:id="rId19"/>
  </sheets>
  <definedNames>
    <definedName name="_xlnm.Print_Area" localSheetId="9">Instructions!$A$1:$K$104</definedName>
    <definedName name="_xlnm.Print_Area" localSheetId="10">'Instructions (US-Version)'!$A$1:$K$104</definedName>
    <definedName name="_xlnm.Print_Area" localSheetId="17">'Simplified TIA'!$A$1:$H$121</definedName>
    <definedName name="_xlnm.Print_Area" localSheetId="7">'TIA (China) Sample Case 1'!$A$1:$H$128</definedName>
    <definedName name="_xlnm.Print_Area" localSheetId="6">'TIA (India) Sample Case 1'!$A$1:$H$124</definedName>
    <definedName name="_xlnm.Print_Area" localSheetId="5">'TIA (Russia) Sample Case 1'!$A$1:$H$122</definedName>
    <definedName name="_xlnm.Print_Area" localSheetId="1">'TIA (US Law) Sample Case 1'!$A$1:$H$112</definedName>
    <definedName name="_xlnm.Print_Area" localSheetId="2">'TIA (US Law) Sample Case 2'!$A$1:$H$112</definedName>
    <definedName name="_xlnm.Print_Area" localSheetId="3">'TIA (US Law) Sample Case 3'!$A$1:$H$112</definedName>
    <definedName name="_xlnm.Print_Area" localSheetId="4">'TIA (US Law) Sample Case 4'!$A$1:$H$112</definedName>
    <definedName name="_xlnm.Print_Area" localSheetId="8">'When a TIA is required'!$A$1:$I$76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29" l="1"/>
  <c r="C95" i="19"/>
  <c r="C151" i="31" l="1"/>
  <c r="C131" i="31"/>
  <c r="C95" i="31"/>
  <c r="C58" i="31"/>
  <c r="C25" i="31"/>
  <c r="D93" i="30" l="1"/>
  <c r="I92" i="30"/>
  <c r="D92" i="30"/>
  <c r="I91" i="30"/>
  <c r="D91" i="30"/>
  <c r="I90" i="30"/>
  <c r="I93" i="30" s="1"/>
  <c r="D90" i="30"/>
  <c r="D87" i="30"/>
  <c r="D86" i="30"/>
  <c r="D85" i="30"/>
  <c r="D73" i="30"/>
  <c r="D71" i="30"/>
  <c r="D69" i="30"/>
  <c r="D68" i="30"/>
  <c r="D67" i="30"/>
  <c r="D63" i="30"/>
  <c r="D59" i="30"/>
  <c r="D58" i="30"/>
  <c r="D57" i="30"/>
  <c r="D56" i="30"/>
  <c r="D55" i="30"/>
  <c r="D51" i="30"/>
  <c r="D47" i="30"/>
  <c r="D46" i="30"/>
  <c r="D45" i="30"/>
  <c r="D44" i="30"/>
  <c r="D43" i="30"/>
  <c r="D42" i="30"/>
  <c r="C36" i="30"/>
  <c r="I34" i="30"/>
  <c r="D34" i="30"/>
  <c r="I33" i="30"/>
  <c r="D33" i="30"/>
  <c r="I32" i="30"/>
  <c r="D32" i="30"/>
  <c r="D29" i="30"/>
  <c r="D27" i="30"/>
  <c r="C20" i="30"/>
  <c r="H96" i="30" s="1"/>
  <c r="D61" i="30" l="1"/>
  <c r="D49" i="30"/>
  <c r="I35" i="30"/>
  <c r="C96" i="30" s="1"/>
  <c r="C30" i="29"/>
  <c r="D30" i="29" s="1"/>
  <c r="D77" i="29"/>
  <c r="U75" i="29"/>
  <c r="D75" i="29"/>
  <c r="U72" i="29"/>
  <c r="D72" i="29"/>
  <c r="U71" i="29"/>
  <c r="D71" i="29"/>
  <c r="U69" i="29"/>
  <c r="U68" i="29"/>
  <c r="U67" i="29"/>
  <c r="U66" i="29"/>
  <c r="D66" i="29"/>
  <c r="D67" i="29" s="1"/>
  <c r="D68" i="29" s="1"/>
  <c r="D69" i="29" s="1"/>
  <c r="D73" i="29" s="1"/>
  <c r="U62" i="29"/>
  <c r="U61" i="29"/>
  <c r="D61" i="29"/>
  <c r="U60" i="29"/>
  <c r="D60" i="29"/>
  <c r="U59" i="29"/>
  <c r="D59" i="29"/>
  <c r="U58" i="29"/>
  <c r="D58" i="29"/>
  <c r="D63" i="29" s="1"/>
  <c r="U54" i="29"/>
  <c r="D54" i="29"/>
  <c r="U53" i="29"/>
  <c r="D53" i="29"/>
  <c r="U52" i="29"/>
  <c r="D52" i="29"/>
  <c r="U51" i="29"/>
  <c r="D51" i="29"/>
  <c r="D55" i="29" s="1"/>
  <c r="C44" i="29"/>
  <c r="D42" i="29"/>
  <c r="D41" i="29"/>
  <c r="D40" i="29"/>
  <c r="D39" i="29"/>
  <c r="D38" i="29"/>
  <c r="D29" i="29"/>
  <c r="C28" i="29"/>
  <c r="H91" i="29" s="1"/>
  <c r="D79" i="29" l="1"/>
  <c r="C81" i="29" s="1"/>
  <c r="D84" i="29" l="1"/>
  <c r="D83" i="29"/>
  <c r="C91" i="29"/>
  <c r="C75" i="23" l="1"/>
  <c r="C69" i="13"/>
  <c r="C30" i="23"/>
  <c r="D30" i="23" s="1"/>
  <c r="C30" i="25"/>
  <c r="D30" i="25" s="1"/>
  <c r="C30" i="13"/>
  <c r="D30" i="13" s="1"/>
  <c r="C30" i="12"/>
  <c r="D30" i="12" s="1"/>
  <c r="C30" i="10"/>
  <c r="D30" i="10" s="1"/>
  <c r="C30" i="11"/>
  <c r="C69" i="11" s="1"/>
  <c r="C151" i="28"/>
  <c r="C131" i="28"/>
  <c r="C95" i="28"/>
  <c r="C58" i="28"/>
  <c r="C25" i="28"/>
  <c r="D70" i="25"/>
  <c r="U68" i="25"/>
  <c r="D68" i="25"/>
  <c r="U65" i="25"/>
  <c r="D65" i="25"/>
  <c r="U64" i="25"/>
  <c r="D64" i="25"/>
  <c r="U63" i="25"/>
  <c r="D63" i="25"/>
  <c r="U62" i="25"/>
  <c r="D62" i="25"/>
  <c r="U60" i="25"/>
  <c r="U59" i="25"/>
  <c r="D59" i="25"/>
  <c r="D60" i="25" s="1"/>
  <c r="U58" i="25"/>
  <c r="D58" i="25"/>
  <c r="U54" i="25"/>
  <c r="D54" i="25"/>
  <c r="U53" i="25"/>
  <c r="D53" i="25"/>
  <c r="U52" i="25"/>
  <c r="D52" i="25"/>
  <c r="D55" i="25" s="1"/>
  <c r="U51" i="25"/>
  <c r="D51" i="25"/>
  <c r="U50" i="25"/>
  <c r="D50" i="25"/>
  <c r="C44" i="25"/>
  <c r="D42" i="25"/>
  <c r="D41" i="25"/>
  <c r="D40" i="25"/>
  <c r="D39" i="25"/>
  <c r="D38" i="25"/>
  <c r="D29" i="25"/>
  <c r="C28" i="25"/>
  <c r="H84" i="25" s="1"/>
  <c r="D66" i="25" l="1"/>
  <c r="D30" i="11"/>
  <c r="D72" i="25"/>
  <c r="C74" i="25" s="1"/>
  <c r="D77" i="25" l="1"/>
  <c r="D76" i="25"/>
  <c r="C84" i="25"/>
  <c r="D71" i="23" l="1"/>
  <c r="U69" i="23"/>
  <c r="D69" i="23"/>
  <c r="U66" i="23"/>
  <c r="D66" i="23"/>
  <c r="U65" i="23"/>
  <c r="D65" i="23"/>
  <c r="U64" i="23"/>
  <c r="U63" i="23"/>
  <c r="U62" i="23"/>
  <c r="D62" i="23"/>
  <c r="U60" i="23"/>
  <c r="U59" i="23"/>
  <c r="D59" i="23"/>
  <c r="D60" i="23" s="1"/>
  <c r="U58" i="23"/>
  <c r="D58" i="23"/>
  <c r="U54" i="23"/>
  <c r="D54" i="23"/>
  <c r="U53" i="23"/>
  <c r="D53" i="23"/>
  <c r="D55" i="23" s="1"/>
  <c r="U52" i="23"/>
  <c r="D52" i="23"/>
  <c r="U51" i="23"/>
  <c r="D51" i="23"/>
  <c r="U50" i="23"/>
  <c r="D50" i="23"/>
  <c r="C44" i="23"/>
  <c r="D42" i="23"/>
  <c r="D41" i="23"/>
  <c r="D40" i="23"/>
  <c r="D39" i="23"/>
  <c r="D38" i="23"/>
  <c r="D29" i="23"/>
  <c r="C28" i="23"/>
  <c r="H85" i="23" s="1"/>
  <c r="E152" i="21"/>
  <c r="C151" i="21"/>
  <c r="C131" i="21"/>
  <c r="C95" i="21"/>
  <c r="C58" i="21"/>
  <c r="C25" i="21"/>
  <c r="C151" i="20"/>
  <c r="C131" i="20"/>
  <c r="C95" i="20"/>
  <c r="C58" i="20"/>
  <c r="C25" i="20"/>
  <c r="C153" i="19"/>
  <c r="C131" i="19"/>
  <c r="C58" i="19"/>
  <c r="C25" i="19"/>
  <c r="C44" i="13"/>
  <c r="C44" i="12"/>
  <c r="C44" i="10"/>
  <c r="C44" i="11"/>
  <c r="D67" i="23" l="1"/>
  <c r="D73" i="23" s="1"/>
  <c r="D63" i="13"/>
  <c r="U61" i="13"/>
  <c r="D61" i="13"/>
  <c r="U59" i="13"/>
  <c r="D59" i="13"/>
  <c r="U57" i="13"/>
  <c r="D57" i="13"/>
  <c r="U55" i="13"/>
  <c r="D55" i="13"/>
  <c r="U54" i="13"/>
  <c r="D54" i="13"/>
  <c r="U53" i="13"/>
  <c r="D53" i="13"/>
  <c r="U52" i="13"/>
  <c r="D52" i="13"/>
  <c r="U51" i="13"/>
  <c r="D51" i="13"/>
  <c r="D42" i="13"/>
  <c r="D41" i="13"/>
  <c r="D40" i="13"/>
  <c r="D39" i="13"/>
  <c r="D38" i="13"/>
  <c r="D29" i="13"/>
  <c r="C28" i="13"/>
  <c r="H79" i="13" s="1"/>
  <c r="D63" i="12"/>
  <c r="U61" i="12"/>
  <c r="D61" i="12"/>
  <c r="U59" i="12"/>
  <c r="D59" i="12"/>
  <c r="U57" i="12"/>
  <c r="D57" i="12"/>
  <c r="U55" i="12"/>
  <c r="D55" i="12"/>
  <c r="U54" i="12"/>
  <c r="D54" i="12"/>
  <c r="U53" i="12"/>
  <c r="D53" i="12"/>
  <c r="U52" i="12"/>
  <c r="D52" i="12"/>
  <c r="U51" i="12"/>
  <c r="D51" i="12"/>
  <c r="D42" i="12"/>
  <c r="D41" i="12"/>
  <c r="D40" i="12"/>
  <c r="D39" i="12"/>
  <c r="D38" i="12"/>
  <c r="D29" i="12"/>
  <c r="C28" i="12"/>
  <c r="H79" i="12" s="1"/>
  <c r="D51" i="10"/>
  <c r="D52" i="10"/>
  <c r="D53" i="10"/>
  <c r="D54" i="10"/>
  <c r="D55" i="10"/>
  <c r="D57" i="10"/>
  <c r="D59" i="10"/>
  <c r="D61" i="10"/>
  <c r="D63" i="10"/>
  <c r="D67" i="12" l="1"/>
  <c r="C69" i="12" s="1"/>
  <c r="C79" i="12" s="1"/>
  <c r="D78" i="23"/>
  <c r="D77" i="23"/>
  <c r="C85" i="23"/>
  <c r="D67" i="13"/>
  <c r="D72" i="13" s="1"/>
  <c r="D65" i="13"/>
  <c r="C79" i="13"/>
  <c r="D71" i="13"/>
  <c r="D65" i="12"/>
  <c r="D71" i="12" l="1"/>
  <c r="D72" i="12"/>
  <c r="D63" i="11"/>
  <c r="U61" i="11"/>
  <c r="D61" i="11"/>
  <c r="U59" i="11"/>
  <c r="D59" i="11"/>
  <c r="U57" i="11"/>
  <c r="D57" i="11"/>
  <c r="U55" i="11"/>
  <c r="D55" i="11"/>
  <c r="U54" i="11"/>
  <c r="D54" i="11"/>
  <c r="U53" i="11"/>
  <c r="D53" i="11"/>
  <c r="U52" i="11"/>
  <c r="D52" i="11"/>
  <c r="U51" i="11"/>
  <c r="D51" i="11"/>
  <c r="D67" i="11" s="1"/>
  <c r="D42" i="11"/>
  <c r="D41" i="11"/>
  <c r="D40" i="11"/>
  <c r="D39" i="11"/>
  <c r="D38" i="11"/>
  <c r="D29" i="11"/>
  <c r="C28" i="11"/>
  <c r="H79" i="11" s="1"/>
  <c r="U61" i="10"/>
  <c r="U59" i="10"/>
  <c r="U57" i="10"/>
  <c r="U55" i="10"/>
  <c r="U54" i="10"/>
  <c r="U53" i="10"/>
  <c r="U52" i="10"/>
  <c r="U51" i="10"/>
  <c r="D67" i="10"/>
  <c r="C69" i="10" s="1"/>
  <c r="D42" i="10"/>
  <c r="D41" i="10"/>
  <c r="D40" i="10"/>
  <c r="D39" i="10"/>
  <c r="D38" i="10"/>
  <c r="D29" i="10"/>
  <c r="C28" i="10"/>
  <c r="H79" i="10" s="1"/>
  <c r="C79" i="11" l="1"/>
  <c r="D72" i="11"/>
  <c r="D71" i="11"/>
  <c r="D65" i="11"/>
  <c r="D72" i="10"/>
  <c r="D71" i="10"/>
  <c r="C79" i="10"/>
  <c r="D65" i="10"/>
</calcChain>
</file>

<file path=xl/sharedStrings.xml><?xml version="1.0" encoding="utf-8"?>
<sst xmlns="http://schemas.openxmlformats.org/spreadsheetml/2006/main" count="3494" uniqueCount="1107">
  <si>
    <t>a)</t>
  </si>
  <si>
    <t>b)</t>
  </si>
  <si>
    <t>c)</t>
  </si>
  <si>
    <t>USA</t>
  </si>
  <si>
    <t>d)</t>
  </si>
  <si>
    <t>e)</t>
  </si>
  <si>
    <t>f)</t>
  </si>
  <si>
    <t>g)</t>
  </si>
  <si>
    <t>Step 2: Define the TIA parameters</t>
  </si>
  <si>
    <t>Step 3: Define the safeguards in place</t>
  </si>
  <si>
    <t>Yes</t>
  </si>
  <si>
    <t>h)</t>
  </si>
  <si>
    <t>i)</t>
  </si>
  <si>
    <t>Relevant local laws taken into consideration:</t>
  </si>
  <si>
    <t>No</t>
  </si>
  <si>
    <t>Ending date of the assessment based on the above:</t>
  </si>
  <si>
    <t>… assuming that the probability neither increases nor decreases over time (like tossing a coin)</t>
  </si>
  <si>
    <r>
      <t xml:space="preserve">Number of years it takes for a lawful access to occur at least once with a </t>
    </r>
    <r>
      <rPr>
        <i/>
        <sz val="10"/>
        <color theme="1"/>
        <rFont val="Calibri"/>
        <family val="2"/>
        <scheme val="minor"/>
      </rPr>
      <t xml:space="preserve">90 percent </t>
    </r>
    <r>
      <rPr>
        <sz val="10"/>
        <color theme="1"/>
        <rFont val="Calibri"/>
        <family val="2"/>
        <scheme val="minor"/>
      </rPr>
      <t>probability:</t>
    </r>
  </si>
  <si>
    <r>
      <t xml:space="preserve">Number of years it takes for a lawful access to occur at least once with a </t>
    </r>
    <r>
      <rPr>
        <i/>
        <sz val="10"/>
        <color theme="1"/>
        <rFont val="Calibri"/>
        <family val="2"/>
        <scheme val="minor"/>
      </rPr>
      <t xml:space="preserve">50 percent </t>
    </r>
    <r>
      <rPr>
        <sz val="10"/>
        <color theme="1"/>
        <rFont val="Calibri"/>
        <family val="2"/>
        <scheme val="minor"/>
      </rPr>
      <t>probability:</t>
    </r>
  </si>
  <si>
    <t>Based on the answers given above, the transfer is:</t>
  </si>
  <si>
    <t>(Licensing: See bottom)</t>
  </si>
  <si>
    <t>Starting date of the transfer:</t>
  </si>
  <si>
    <t>Assessment period in years:</t>
  </si>
  <si>
    <t>Target jurisdiction for which the TIA is made:</t>
  </si>
  <si>
    <t>ACME Inc.</t>
  </si>
  <si>
    <t>n/a</t>
  </si>
  <si>
    <t>All traffic over telecom lines is protected by state-of-the-art line encryption (VPN).</t>
  </si>
  <si>
    <t>The parent company needs access to the HR data in clear text in order to be able to process it. Encryption is not possible.</t>
  </si>
  <si>
    <t>Once we approach the end of the period, we will re-assesss the situation.</t>
  </si>
  <si>
    <t>This value is not relevant in our case. We have left it unchanged.</t>
  </si>
  <si>
    <t>Given that the personal data is actually transferred and stored in the US, we do not believe that the applicability of European data protection law will prevent the access by the government.</t>
  </si>
  <si>
    <t>This is a requirement under the EU SCC entered into with the parent company.</t>
  </si>
  <si>
    <t>In view of the TIA parameters, the residual risk of prohibited lawful access is:</t>
  </si>
  <si>
    <t>With the help of experienced outside counsel and legal research, as indicated</t>
  </si>
  <si>
    <t>In view of the above and the applicable data protection laws, the transfer is:</t>
  </si>
  <si>
    <t>Reassess at the latest by:</t>
  </si>
  <si>
    <t>(or if there are any changes in circumstances)</t>
  </si>
  <si>
    <t>Compliance and Workforce Statistics by ACME Inc.</t>
  </si>
  <si>
    <t>DISCLAIMER: You are using of this spreadsheet and transfer impact assessment method on an "as is" basis without any implied or express warranties, and entirely at your own risk, as it may contain errors. It provided you for informational purposes only and does not replace getting professional legal advice. Please report me any errors you find or other thoughts you have, so that I can update the file. See also my original work on the topic (incl. a scientific paper in German), which is available at http://www.rosenthal.ch and the Excel specifically at https://www.rosenthal.ch/downloads/Rosenthal_Cloud_Lawful_Access_Risk_Assessment.xlsx.</t>
  </si>
  <si>
    <t>Overall probability of a lawful access prohibited under applicable data protection laws:</t>
  </si>
  <si>
    <t>We have in place an IGDTA based on the new EU SCC, and we have no reason to believe that the parent company will not comply with them, to the extent that US law permits so. Regular audits confirm the adequacy of the data security agreed therein.</t>
  </si>
  <si>
    <r>
      <t xml:space="preserve">Country-specific! The following factors have been drafted for </t>
    </r>
    <r>
      <rPr>
        <b/>
        <i/>
        <sz val="9"/>
        <color theme="1"/>
        <rFont val="Calibri"/>
        <family val="2"/>
        <scheme val="minor"/>
      </rPr>
      <t>US law</t>
    </r>
    <r>
      <rPr>
        <i/>
        <sz val="9"/>
        <color theme="1"/>
        <rFont val="Calibri"/>
        <family val="2"/>
        <scheme val="minor"/>
      </rPr>
      <t>; amend as necessary for other jurisdictions.</t>
    </r>
  </si>
  <si>
    <r>
      <rPr>
        <b/>
        <sz val="9"/>
        <color theme="1"/>
        <rFont val="Calibri"/>
        <family val="2"/>
        <scheme val="minor"/>
      </rPr>
      <t>Legal Basis of this TIA:</t>
    </r>
    <r>
      <rPr>
        <sz val="9"/>
        <color theme="1"/>
        <rFont val="Calibri"/>
        <family val="2"/>
        <scheme val="minor"/>
      </rPr>
      <t xml:space="preserve"> Art. 44 et seq. GDPR, Art. 6 Swiss Data Protection Act, Art. 16 et seq. revised Swiss Data Protection Act; Recommendation 01/2020 of the European Data Protection Board (Version 2.0 of June 18, 2021); Commission Implementing Decision on standard contractual clauses for the transfer of personal data to third countries pursuant to Regulation (EU) 2016/679 of the European Parliament and of the Council of the European Commission (C(2021) 3972 final of June 4, 2021), Guide for checking the admissibility of data transfers with reference to foreign countries (Art. 6 para. 2 letter a FADP) of the Swiss Federal Data Protection and Information Commissioner dated June 18, 2021 (as amended on June 22, 2021).</t>
    </r>
  </si>
  <si>
    <t>Remote online access to HR system by parent company, with the ability to download data</t>
  </si>
  <si>
    <t>HR data, including identifying information, job data, salary data, diversity information (where available)</t>
  </si>
  <si>
    <t>Country of data exporter:</t>
  </si>
  <si>
    <r>
      <t>Relevant onward transfer(s) of personal data (if any):</t>
    </r>
    <r>
      <rPr>
        <vertAlign val="superscript"/>
        <sz val="11"/>
        <color theme="1"/>
        <rFont val="Calibri"/>
        <family val="2"/>
        <scheme val="minor"/>
      </rPr>
      <t>3)</t>
    </r>
  </si>
  <si>
    <t>Context and purpose of the transfer:</t>
  </si>
  <si>
    <t>Categories of personal data transferred:</t>
  </si>
  <si>
    <t>Technical implementation of the transfer:</t>
  </si>
  <si>
    <t>Countries of recipients of relevant onward transfer(s):</t>
  </si>
  <si>
    <t>Country of data importer:</t>
  </si>
  <si>
    <t>Processing done by HostingCo Corp.</t>
  </si>
  <si>
    <r>
      <rPr>
        <vertAlign val="superscript"/>
        <sz val="9"/>
        <color theme="1"/>
        <rFont val="Calibri"/>
        <family val="2"/>
        <scheme val="minor"/>
      </rPr>
      <t>1)</t>
    </r>
    <r>
      <rPr>
        <sz val="9"/>
        <color theme="1"/>
        <rFont val="Calibri"/>
        <family val="2"/>
        <scheme val="minor"/>
      </rPr>
      <t xml:space="preserve"> The data exporter is the party being subject to the GDPR or Swiss DPA who exports personal data to a non-whitelisted third country (e.g., the US). It has the same meaning as in the EU Standard Contractual Clauses (SCC). The data exporter can be a controller, joint controller, processor or sub-processor. It is not relevant whether the data exporter is itself in Europe, a whitelisted country or a non-whitelisted country. It will always be required under the EU SCC and GDPR or Swiss DPA to perform a TIA. If the TIA is performed for the purpose of assessing a relevant onward transfer then the sender or originator of the relevant onward transfer is the "data exporter" for the purposes of this TIA.</t>
    </r>
  </si>
  <si>
    <r>
      <rPr>
        <vertAlign val="superscript"/>
        <sz val="9"/>
        <color theme="1"/>
        <rFont val="Calibri"/>
        <family val="2"/>
        <scheme val="minor"/>
      </rPr>
      <t>2)</t>
    </r>
    <r>
      <rPr>
        <sz val="9"/>
        <color theme="1"/>
        <rFont val="Calibri"/>
        <family val="2"/>
        <scheme val="minor"/>
      </rPr>
      <t xml:space="preserve"> The data importer is the party in a non-whitelisted country (e.g., the US) who receives personal data from a data exporter. The data importer can be a controller, joint controller, processor or sub-processor. It is the party with whom the data exporter will typically want to enter into the EU SCC (unless there are other grounds for the transfer). If the TIA is performed for the purpose of assessing a relevant onward transfer then the recipient of the relevant onward transfer is the "data importer" for the purposes of this TIA.</t>
    </r>
  </si>
  <si>
    <r>
      <t>Data importer</t>
    </r>
    <r>
      <rPr>
        <vertAlign val="superscript"/>
        <sz val="11"/>
        <color theme="1"/>
        <rFont val="Calibri"/>
        <family val="2"/>
        <scheme val="minor"/>
      </rPr>
      <t xml:space="preserve">2) </t>
    </r>
    <r>
      <rPr>
        <sz val="11"/>
        <color theme="1"/>
        <rFont val="Calibri"/>
        <family val="2"/>
        <scheme val="minor"/>
      </rPr>
      <t>(or the recipient in case of a relevant onward transfer):</t>
    </r>
  </si>
  <si>
    <r>
      <t>Data exporter</t>
    </r>
    <r>
      <rPr>
        <vertAlign val="superscript"/>
        <sz val="11"/>
        <color theme="1"/>
        <rFont val="Calibri"/>
        <family val="2"/>
        <scheme val="minor"/>
      </rPr>
      <t xml:space="preserve">1) </t>
    </r>
    <r>
      <rPr>
        <sz val="11"/>
        <color theme="1"/>
        <rFont val="Calibri"/>
        <family val="2"/>
        <scheme val="minor"/>
      </rPr>
      <t>(or the sender in case of a relevant onward transfer):</t>
    </r>
  </si>
  <si>
    <t>The parent company does have possession and, at least, control of the data.</t>
  </si>
  <si>
    <t>Final Step: Conclusion</t>
  </si>
  <si>
    <t>Signed:</t>
  </si>
  <si>
    <t>By:</t>
  </si>
  <si>
    <t>This Transfer Impact Assessment has been made by:</t>
  </si>
  <si>
    <t>Reasoning</t>
  </si>
  <si>
    <t>(if there are additional jurisdictions, perform a separate TIA)</t>
  </si>
  <si>
    <t>We have made the assessement in Step 4 on the following basis (e.g., internal legal analysis, outside legal advice, support by the data importer, legal research, public documentation, statistics):</t>
  </si>
  <si>
    <t>Note: Under the EU SCC, the TIA is to be adopted by both the data exporter and importer.</t>
  </si>
  <si>
    <t>We are regularly monitoring the legal development in this area (and at least annually). Also, we have agreed with the data importer to regularly report on its experience with lawful access requests.</t>
  </si>
  <si>
    <t>Willy Beachum, Legal Counsel, ACME US Inc.; Angela Bennett, Data Protection Officer, ACME Europe Ltd.; Mitch McDeere, Bendini, Lambert &amp; Locke (outside counsel); Alice Pleasance Liddell, Head of HR, ACME US Inc.</t>
  </si>
  <si>
    <t>Are measures in place to find out if during the assessment period the circumstances taken into account in the above assessments are no longer valid?</t>
  </si>
  <si>
    <t>Place, Date:</t>
  </si>
  <si>
    <t>EU SCC Transfer Impact Assessment (TIA)</t>
  </si>
  <si>
    <t>Categories of data subjects concerned:</t>
  </si>
  <si>
    <t>Employees</t>
  </si>
  <si>
    <t>Step 1: Describe the intended transfer</t>
  </si>
  <si>
    <t>Sensitive personal data:</t>
  </si>
  <si>
    <t>data on race, sexual orientation</t>
  </si>
  <si>
    <t>k)</t>
  </si>
  <si>
    <t>The analysis needs to be done by the parent company, which is located in the US. This is also where the staff performing such analysis is located.</t>
  </si>
  <si>
    <r>
      <t xml:space="preserve"> </t>
    </r>
    <r>
      <rPr>
        <sz val="9"/>
        <color theme="0" tint="-0.499984740745262"/>
        <rFont val="Wingdings"/>
        <charset val="2"/>
      </rPr>
      <t>à</t>
    </r>
    <r>
      <rPr>
        <sz val="9"/>
        <color theme="0" tint="-0.499984740745262"/>
        <rFont val="Calibri"/>
        <family val="2"/>
        <scheme val="minor"/>
      </rPr>
      <t xml:space="preserve"> perform separate TIA</t>
    </r>
  </si>
  <si>
    <t>Author: David Rosenthal (www.rosenthal.ch)*</t>
  </si>
  <si>
    <t>Probability†</t>
  </si>
  <si>
    <t>† Example: If you believe that a particular legal argument will be found valid by three out of ten judges assessing the same case, the probability will be 30%. If you conclude that the argument is not valid, enter 0%. If you believe it will in any event be successful, put in 100%. If you don't know, put in 0%. Of course, nobody can predict the future, but this is also not necessary. For a TIA it is sufficient to undertake an diligent and professional predictive judgement following a proper protocol. To avoid noise and bias, we have already split up and structured the assessment in several independent parts. To further reduce noise and bias, ask several knowledgeable people to independently provide their assessment, then have them discuss their values, and then ask them to again provide their assessment. Use the average of the values each of them provided after the discussion (this referred to as the "Delphi" method).</t>
  </si>
  <si>
    <t>††† These values correspond to the values in C50, C52 and C51 of the "Cloud Computing: Risk Assessment of Lawful Access By Foreign Authorities" spreadsheet (available on www.rosenthal.ch)</t>
  </si>
  <si>
    <r>
      <t xml:space="preserve">†† In line of the recommendations of the EDPB, we do not assess whether the access will actually occur or not (because they are not interested in the company XY or their employees). We assess the (objective) </t>
    </r>
    <r>
      <rPr>
        <i/>
        <sz val="9"/>
        <color theme="1"/>
        <rFont val="Calibri"/>
        <family val="2"/>
        <scheme val="minor"/>
      </rPr>
      <t>possibility</t>
    </r>
    <r>
      <rPr>
        <sz val="9"/>
        <color theme="1"/>
        <rFont val="Calibri"/>
        <family val="2"/>
        <scheme val="minor"/>
      </rPr>
      <t xml:space="preserve"> of it occuring. A 100% possibility means that we have to expect that a lawful access under the relevant laws will occur during the period, but it may still not happen because the relevant authorities do not believe it makes sense to order the data importer to produce the data at issue given their specific tasks, projects, etc. which we don't know about. </t>
    </r>
  </si>
  <si>
    <t>Probability of possibility of a (successfull) request††</t>
  </si>
  <si>
    <r>
      <t xml:space="preserve">Probability that during the assessment period, the data importer/recipient is technically able to on an ongoing basis search the data in plain text for selectors (i.e. search terms such certain recipients or senders of electronic communications) without the data exporter's permission as part of the lawful access requests at issue under the relevant local laws? </t>
    </r>
    <r>
      <rPr>
        <sz val="10"/>
        <color theme="1"/>
        <rFont val="Calibri"/>
        <family val="2"/>
        <scheme val="minor"/>
      </rPr>
      <t>†††</t>
    </r>
  </si>
  <si>
    <t>Is the personal data transferred under one of the exemptions pursuant to applicable data protection law (e.g., Art. 49 GDPR in case of the GDPR)?</t>
  </si>
  <si>
    <t>All rights in this spreadsheet and transfer impact assessment method are reserved. This file is made available under a free Creative Commons "Attribution-ShareAlike 4.0 International" (CC BY-SA 4.0) license  (https://creativecommons.org/licenses/by-sa/4.0/). The input fields (blue background) and sample text therein are not subject to the license and may be changed and shared. Attribution must also include reference to the link where the original and master version of this file can be obtained at www.rosenthal.ch. If you need a different license, contact me at david@rosenthal.ch.</t>
  </si>
  <si>
    <t>Decision support using "Delphi"</t>
  </si>
  <si>
    <t>Number of participants:</t>
  </si>
  <si>
    <t>Hide sample with "x"</t>
  </si>
  <si>
    <t>First Round</t>
  </si>
  <si>
    <t>Second Round</t>
  </si>
  <si>
    <t>Average</t>
  </si>
  <si>
    <t>P1</t>
  </si>
  <si>
    <t>P2</t>
  </si>
  <si>
    <t>P3</t>
  </si>
  <si>
    <t>P4</t>
  </si>
  <si>
    <t>P5</t>
  </si>
  <si>
    <t>to be used</t>
  </si>
  <si>
    <t>More on the Delphi-Method: https://en.wikipedia.org/wiki/Delphi_method</t>
  </si>
  <si>
    <t>Change Log</t>
  </si>
  <si>
    <t>Date</t>
  </si>
  <si>
    <t>Version</t>
  </si>
  <si>
    <t>Comments</t>
  </si>
  <si>
    <t>Download</t>
  </si>
  <si>
    <t>August 1, 2021</t>
  </si>
  <si>
    <t>Draft for public comment</t>
  </si>
  <si>
    <t>SocialMediaCorp Inc.</t>
  </si>
  <si>
    <t>Ireland</t>
  </si>
  <si>
    <t>SocialMediaCorp Europe Operations Limited</t>
  </si>
  <si>
    <t>Hosting, Technical Support and End User Support/Management</t>
  </si>
  <si>
    <t>User data, third parties included in user content</t>
  </si>
  <si>
    <t>User content, user communications, usage data, user profile data</t>
  </si>
  <si>
    <t>All special categories of data are in principle possible</t>
  </si>
  <si>
    <t>Mirroring of user content and user content to US servers, remote access to usage data and user profile data</t>
  </si>
  <si>
    <t>None</t>
  </si>
  <si>
    <t>The data importer does have, in fact, possession or custody of personal data of the European subsidiary, as it is transferred to the US. It will likely be considered having control over the data that is remotely accessible.</t>
  </si>
  <si>
    <t>The access may, indeed, violate European data protection law, but it is not very likely that the US authorities will consider this as sufficient grounds not to order access such data.</t>
  </si>
  <si>
    <t>We have in place an IGDTA based on the new EU SCC, and we have no reason to believe that the data importer will not comply with them, to the extent that US law permits so. Regular audits confirm the adequacy of the data security agreed therein.</t>
  </si>
  <si>
    <t xml:space="preserve">Given our operational structure, there is no alternative to have the personal data at issue also processed in the US. </t>
  </si>
  <si>
    <t xml:space="preserve">The data importer does have access to the data in a form that can be searched. </t>
  </si>
  <si>
    <t>At least the user communications is typically the type of information that is searched for under Section 702 FISA, although we so far did not have such requests.</t>
  </si>
  <si>
    <t>HostingCo Corp.</t>
  </si>
  <si>
    <t>Hosting of downloaded HR data</t>
  </si>
  <si>
    <t>HostingCo operates the servers on which ACME Inc. is storing the HR data it has downloaded</t>
  </si>
  <si>
    <t>We believe that if the probability of a prohibited lawful access to happen is so low that even after an additional 30 years in a row the chance of a prohibited lawful access occurring is still only at 50:50, it is of mere theoretical nature in a five year period which we are looking at here.</t>
  </si>
  <si>
    <t>The recipient needs access to the data in clear text in order to be able to process it. Encryption is not possible.</t>
  </si>
  <si>
    <t>The provider is clearly a ECSP.</t>
  </si>
  <si>
    <t xml:space="preserve">The analysis needs to be done by the ACME Inc., which is located in the US, and its provider needs to be located in the US for technical reasons. </t>
  </si>
  <si>
    <t>The ACME Inc. needs access to the HR data in clear text in order to be able to process it. Encryption is not possible.</t>
  </si>
  <si>
    <t>ACME Inc. has in place a contract with the provider that provides the same level of protection as do the EU SCC and are, thus, compliant with Clause 8.7 of the EU SCC, and we have no reason to believe that the provider will not comply with them, to the extent that US law permits so. Regular audits confirm the adequacy of the data security agreed therein.</t>
  </si>
  <si>
    <t>The provider holds ACME Inc's data on its servers.</t>
  </si>
  <si>
    <t>The parent company does have access to the data, at least the one that is downloaded, and can, therefore, search it.</t>
  </si>
  <si>
    <t>The provider does have access to the data, and can, therefore, search it.</t>
  </si>
  <si>
    <t>Germany, France and Switzerland</t>
  </si>
  <si>
    <t>ACME Europe GmbH, ACME France SAS, ACME Switzerland AG</t>
  </si>
  <si>
    <t>Germany, France, Switzerland</t>
  </si>
  <si>
    <t>OfficeCloud LLC</t>
  </si>
  <si>
    <t>Cloud-based office applications, mail server, sharedrives (SaaS)</t>
  </si>
  <si>
    <t>Employees, customer contacts, supplier contacts, other</t>
  </si>
  <si>
    <t>The European entity of OfficeCloud provides the service to us; it operates its data center in Ireland (where data is at-rest), but its parent company in the US may gain access in certain cases for support purposes</t>
  </si>
  <si>
    <t>E-mails, office documents (for service usage data and user account data, a separate TIA is to be performed, because it is subject to a separate risk profile)</t>
  </si>
  <si>
    <t>No, we already have chosen to have our data to be stored at-rest in the European facility of the provider; although our data will be processed mainly in Europe, it can in certain cases not be excluded that the provider's parent may access it.</t>
  </si>
  <si>
    <t>The parent of the provider may in certain cases need access to our data in clear text to provide the service. Full encryption (hold-your-own-key) is not possible in such a SaaS context.</t>
  </si>
  <si>
    <t>The provider has in place the EU SCC within ist organization, including between the European subsidiary and the parent company in the US.</t>
  </si>
  <si>
    <t>Probability that legal arguments fail to prevent foreign lawful access: †††</t>
  </si>
  <si>
    <t>For data stored in Switzerland we would expect this argument to work because a foreign lawful access would have criminal consequences for those involved, but in the case of customer data stored in Ireland, the resulting violation of the GDPR would in our view not deter the US government from accessing it.</t>
  </si>
  <si>
    <t xml:space="preserve">We do not know the provider's software, but due to the encryption of our data, the agreement that our data will be stored exclusively in Europe (i.e. from the U.S. there is only remote access without local storage), the assumption that the provider's software on the data centers in Europe does not have any backdoors for such searches (this would violate European law and thus the contract), the fact that the audit reports also contain no references to such functions (although they would be relevant from a security perspective), we assume that it is unlikely that the provider with respect to the data relevant in the present case is technically capable of performing such a search with respect to our data (including the on-the-fly decryption of the data). It would have to adapt its software for this, which would be possible in principle, but is not required in such scenarios and would hardly be technically possible without being noticed (including by the auditors). Moreover, it would then be possible to react immediately, since this monitoring is not customer-specific and is fundamentally future-oriented. In addition, the provider would have to adapt its contracts in order not to expose itself to the accusation of breach of contract; in our case, the provider obviously does not expect the possibility of access, as it would otherwise have drafted its contract differently. </t>
  </si>
  <si>
    <r>
      <rPr>
        <b/>
        <sz val="9"/>
        <color theme="1"/>
        <rFont val="Calibri"/>
        <family val="2"/>
        <scheme val="minor"/>
      </rPr>
      <t xml:space="preserve">Scope of this TIA: </t>
    </r>
    <r>
      <rPr>
        <sz val="9"/>
        <color theme="1"/>
        <rFont val="Calibri"/>
        <family val="2"/>
        <scheme val="minor"/>
      </rPr>
      <t xml:space="preserve">This Transfer Impact Assessment should be used for assessing foreign lawful access risks </t>
    </r>
    <r>
      <rPr>
        <i/>
        <sz val="9"/>
        <color theme="1"/>
        <rFont val="Calibri"/>
        <family val="2"/>
        <scheme val="minor"/>
      </rPr>
      <t>only for the purposes of European data protection law</t>
    </r>
    <r>
      <rPr>
        <sz val="9"/>
        <color theme="1"/>
        <rFont val="Calibri"/>
        <family val="2"/>
        <scheme val="minor"/>
      </rPr>
      <t xml:space="preserve">, where foreign lawful access is not per se a problem, but only if it does not respect the essence of the fundamental rights and freedoms or exceeds what is necessary and proportionate in a democratic society to safeguard one of the objectives listed in Article 23(1) of the GDPR. Accordingly, foreign lawful access requests that can be challenged before an independent and impartial court (in a European sense of the word) are permitted if they are regulated by law, are needed to safeguard the aforementioned objectives (such as prosecuting crimes), are undertaken in a proportionate manner and come with the possibility of the data subject getting legal redress. For instance, lawful access by way of the US CLOUD Act is in principle not an issue under European data protection law; in fact, it is in line with the Cybercrime Convention of the European Council. That said, there may be cross-border transfers of data where </t>
    </r>
    <r>
      <rPr>
        <i/>
        <sz val="9"/>
        <color theme="1"/>
        <rFont val="Calibri"/>
        <family val="2"/>
        <scheme val="minor"/>
      </rPr>
      <t>any foreign lawful access is an issue</t>
    </r>
    <r>
      <rPr>
        <sz val="9"/>
        <color theme="1"/>
        <rFont val="Calibri"/>
        <family val="2"/>
        <scheme val="minor"/>
      </rPr>
      <t>, for example, in where professional secrecy obligations apply. In such cases please use the spreadsheet "Cloud Computing: Risk Assessment of Lawful Access By Foreign Authorities" also from David Rosenthal, available at www.rosenthal.ch (https://bit.ly/2V9dj7V), which provides for a risk assessment also for these types of foreign lawful access. In turn, this TIA focuses on foreign lawful access where there is no possibility for recourse to an independent court, which is what has been the issue in the "Schrems II" decision by the European Court of Justice in its decision C-311/18 of July 16, 2020.</t>
    </r>
  </si>
  <si>
    <t>(Version for transfers to USA)</t>
  </si>
  <si>
    <t>for use under the EU General Data Protection Regulation (GDPR) and Swiss Data Protection Act (CH DPA), including for complying with the EU Standard Contractual Clauses (EU SCC)</t>
  </si>
  <si>
    <t>You can delete this after use or if not used</t>
  </si>
  <si>
    <t>j)</t>
  </si>
  <si>
    <t>l)</t>
  </si>
  <si>
    <t>Technical and organizational measures in place (optional):</t>
  </si>
  <si>
    <t>IGDTA, individual access control on need-to-know-basis, encryption in-transit &amp; at-rest, data loss prevention and endpoint protection systems, NDAs, instructions, trainings and audits (for more, see IGDTA)</t>
  </si>
  <si>
    <t>September 1, 2021</t>
  </si>
  <si>
    <t>https://www.rosenthal.ch/downloads/Rosenthal_EU-SCC-TIA_Draft_1.01.xlsx</t>
  </si>
  <si>
    <t>https://www.rosenthal.ch/downloads/Rosenthal_EU-SCC-TIA.xlsx</t>
  </si>
  <si>
    <r>
      <t xml:space="preserve">Determining the acceptable residual risk of foreign lawful access: If the probability of a lawful access happening in the assessment period is so low that the chances of it are still only at 50:50 if another </t>
    </r>
    <r>
      <rPr>
        <i/>
        <sz val="11"/>
        <rFont val="Calibri"/>
        <family val="2"/>
        <scheme val="minor"/>
      </rPr>
      <t>xx</t>
    </r>
    <r>
      <rPr>
        <sz val="11"/>
        <rFont val="Calibri"/>
        <family val="2"/>
        <scheme val="minor"/>
      </rPr>
      <t xml:space="preserve"> years were to pass by, then the probability of it happening in the initial period is so low that we have no reason to believe that it will occur in such period. What should </t>
    </r>
    <r>
      <rPr>
        <i/>
        <sz val="11"/>
        <rFont val="Calibri"/>
        <family val="2"/>
        <scheme val="minor"/>
      </rPr>
      <t>xx</t>
    </r>
    <r>
      <rPr>
        <sz val="11"/>
        <rFont val="Calibri"/>
        <family val="2"/>
        <scheme val="minor"/>
      </rPr>
      <t xml:space="preserve"> be?</t>
    </r>
    <r>
      <rPr>
        <vertAlign val="superscript"/>
        <sz val="11"/>
        <rFont val="Calibri"/>
        <family val="2"/>
        <scheme val="minor"/>
      </rPr>
      <t>4)</t>
    </r>
  </si>
  <si>
    <r>
      <t>Would it be feasible, from a practical, technical and economical point of view, for the data exporter to transfer the personal data in question to a location in a whitelisted country instead?</t>
    </r>
    <r>
      <rPr>
        <vertAlign val="superscript"/>
        <sz val="11"/>
        <rFont val="Calibri"/>
        <family val="2"/>
        <scheme val="minor"/>
      </rPr>
      <t>7)</t>
    </r>
  </si>
  <si>
    <r>
      <t>Is the personal data at issue transmitted to the target jurisdiction in clear text (i.e. there is no appropriate encryption in-transit)?</t>
    </r>
    <r>
      <rPr>
        <vertAlign val="superscript"/>
        <sz val="11"/>
        <rFont val="Calibri"/>
        <family val="2"/>
        <scheme val="minor"/>
      </rPr>
      <t>8)</t>
    </r>
  </si>
  <si>
    <t>Is the personal data at issue accessible in the target jurisdiction in clear text by the data importer/recipient or a third party (i.e. the data is either not appropriately encrypted or access to the keys to decrypt is possible)?</t>
  </si>
  <si>
    <t>Is the personal data at issue protected by a transfer mechanism approved by the applicable data protection law (e.g., the EU Standard Contractual Clauses in case of the GDPR, approved BCR, or - in the case of an onward transfer - a back-to-back-contract in line with the EU SCC), and can you expect compliance with it, insofar permitted by the target jurisdiction, and judicial enforcement (where applicable)?</t>
  </si>
  <si>
    <r>
      <t>Step 4: Assess the risk of prohibited lawful access in the target jurisdiction</t>
    </r>
    <r>
      <rPr>
        <b/>
        <vertAlign val="superscript"/>
        <sz val="12"/>
        <rFont val="Calibri"/>
        <family val="2"/>
        <scheme val="minor"/>
      </rPr>
      <t>9)</t>
    </r>
  </si>
  <si>
    <r>
      <t xml:space="preserve">Assess the probability that during the assessment period, the following </t>
    </r>
    <r>
      <rPr>
        <i/>
        <sz val="11"/>
        <rFont val="Calibri"/>
        <family val="2"/>
        <scheme val="minor"/>
      </rPr>
      <t>legal arguments</t>
    </r>
    <r>
      <rPr>
        <sz val="11"/>
        <rFont val="Calibri"/>
        <family val="2"/>
        <scheme val="minor"/>
      </rPr>
      <t xml:space="preserve"> will prevent the local authorities in the target jurisdiction from successfully forcing the data importer/recipient to disclose personal data at issue under the relevant local laws as identified in Step 2 above:</t>
    </r>
    <r>
      <rPr>
        <vertAlign val="superscript"/>
        <sz val="11"/>
        <rFont val="Calibri"/>
        <family val="2"/>
        <scheme val="minor"/>
      </rPr>
      <t>10)</t>
    </r>
  </si>
  <si>
    <r>
      <t>The data importer/recipient has no possession, custody or control over the personal data at issue in clear text and can, thus, not be (successfully) ordered to provide or search it in clear text under the relevant laws</t>
    </r>
    <r>
      <rPr>
        <vertAlign val="superscript"/>
        <sz val="11"/>
        <rFont val="Calibri"/>
        <family val="2"/>
        <scheme val="minor"/>
      </rPr>
      <t>12)</t>
    </r>
  </si>
  <si>
    <r>
      <t>The data importer/recipient is no "Electronic Communications Service Provider"</t>
    </r>
    <r>
      <rPr>
        <vertAlign val="superscript"/>
        <sz val="11"/>
        <rFont val="Calibri"/>
        <family val="2"/>
        <scheme val="minor"/>
      </rPr>
      <t>11)</t>
    </r>
    <r>
      <rPr>
        <sz val="11"/>
        <rFont val="Calibri"/>
        <family val="2"/>
        <scheme val="minor"/>
      </rPr>
      <t xml:space="preserve"> with regard to the processing of personal data at issue and, thus, out of scope of the relevant laws</t>
    </r>
  </si>
  <si>
    <r>
      <t>Performing a prohibited lawful access would violate the data exporter's or other applicable foreign law in a manner that is not permitted under the US law doctrine of international comity, which, thus, prevents such a request</t>
    </r>
    <r>
      <rPr>
        <vertAlign val="superscript"/>
        <sz val="11"/>
        <rFont val="Calibri"/>
        <family val="2"/>
        <scheme val="minor"/>
      </rPr>
      <t>14)</t>
    </r>
  </si>
  <si>
    <r>
      <t>There are other legal grounds under US law that prevent a prohibited lawful access to occur in the present case</t>
    </r>
    <r>
      <rPr>
        <vertAlign val="superscript"/>
        <sz val="11"/>
        <rFont val="Calibri"/>
        <family val="2"/>
        <scheme val="minor"/>
      </rPr>
      <t>15)</t>
    </r>
  </si>
  <si>
    <r>
      <t>Is the data importer/recipient contractually required to defend the personal data at issue against lawful access attempts?</t>
    </r>
    <r>
      <rPr>
        <vertAlign val="superscript"/>
        <sz val="11"/>
        <rFont val="Calibri"/>
        <family val="2"/>
        <scheme val="minor"/>
      </rPr>
      <t>16)</t>
    </r>
  </si>
  <si>
    <r>
      <t>Probability that during the assessment period, the data is regarded as content that is the subject of lawful access requests at issue under the relevant local laws, based on past experience?</t>
    </r>
    <r>
      <rPr>
        <vertAlign val="superscript"/>
        <sz val="11"/>
        <rFont val="Calibri"/>
        <family val="2"/>
        <scheme val="minor"/>
      </rPr>
      <t>17)</t>
    </r>
    <r>
      <rPr>
        <sz val="11"/>
        <rFont val="Calibri"/>
        <family val="2"/>
        <scheme val="minor"/>
      </rPr>
      <t xml:space="preserve"> </t>
    </r>
    <r>
      <rPr>
        <sz val="10"/>
        <rFont val="Calibri"/>
        <family val="2"/>
      </rPr>
      <t>†††</t>
    </r>
  </si>
  <si>
    <r>
      <rPr>
        <vertAlign val="superscript"/>
        <sz val="9"/>
        <rFont val="Calibri"/>
        <family val="2"/>
        <scheme val="minor"/>
      </rPr>
      <t>3)</t>
    </r>
    <r>
      <rPr>
        <sz val="9"/>
        <rFont val="Calibri"/>
        <family val="2"/>
        <scheme val="minor"/>
      </rPr>
      <t xml:space="preserve"> Relevant onward transfers of personal data are onward transfers of personal data by a data importer to another party in a non-whitelisted country. If this other party is a processor or sub-processor, even if the data exporter has no direct contractual relationship with it, a separate TIA has to be performed for such relevant onward transfer if the recipient is in a non-whitelisted country, because such relevant onward transfer can, as well, expose the personal data at issue to the risk of prohibited foreign lawful access. Since this TIA can be made for only one country and one recipient at a time, fill out and perform multiple TIAs for each recipient of a relevant onward transfer. </t>
    </r>
  </si>
  <si>
    <r>
      <rPr>
        <vertAlign val="superscript"/>
        <sz val="9"/>
        <rFont val="Calibri"/>
        <family val="2"/>
        <scheme val="minor"/>
      </rPr>
      <t>4)</t>
    </r>
    <r>
      <rPr>
        <sz val="9"/>
        <rFont val="Calibri"/>
        <family val="2"/>
        <scheme val="minor"/>
      </rPr>
      <t xml:space="preserve"> We have seen that many people have difficulties in coming up with a percentage figure for a probability of an event at which they "have no reason to believe" that it will occur (which is the test under the EU SCC and the EDPB guidance for the residual risk of a prohibited foreign lawful access). We also found that people are more comfortable in assessing the probability of an event by expressing its probability of occurring in number of years ("an earthquake of this kind is to happen only once in 100 years on average"). We, therefore, use this concept to calculate the "permitted" residual risk in percent. Because we are not assessing earthquakes (which happen in any event) we have set the benchmark at a 50% chance of a lawful access occurring. You can also use another value, but we believe that if a lawful access has a 50:50 chance of occuring it in our view has become an unacceptable risk. If it, however, takes a long period of time (for example an additional 30 years after our assessment period) for the chances to raise to that level (at which a lawful access is still far from certain statistically), many will conclude that the risk of it happening in the first (for example) five years of our assessment period is rather theoretical. We then, based on a statistics formula, calculate the acceptable percentage value for our assessment period (which is then used in Step 4, if necessary). </t>
    </r>
  </si>
  <si>
    <r>
      <rPr>
        <vertAlign val="superscript"/>
        <sz val="9"/>
        <rFont val="Calibri"/>
        <family val="2"/>
        <scheme val="minor"/>
      </rPr>
      <t>5)</t>
    </r>
    <r>
      <rPr>
        <sz val="9"/>
        <rFont val="Calibri"/>
        <family val="2"/>
        <scheme val="minor"/>
      </rPr>
      <t xml:space="preserve"> You do not have to use our "50:50 chances"-method of determining the maximum percentage for assessing the probability of lawful access that results from Step 4. If you wish, you can manually enter the percentage figure you think is still acceptable (thus overwriting the formula in the cell). The grey number on the right hand of the percentage figure will tell you what this will mean in terms of years when using our method. If you do not manually overwrite the percentage, you can ignore the grey number.</t>
    </r>
  </si>
  <si>
    <r>
      <rPr>
        <vertAlign val="superscript"/>
        <sz val="9"/>
        <rFont val="Calibri"/>
        <family val="2"/>
        <scheme val="minor"/>
      </rPr>
      <t>6)</t>
    </r>
    <r>
      <rPr>
        <sz val="9"/>
        <rFont val="Calibri"/>
        <family val="2"/>
        <scheme val="minor"/>
      </rPr>
      <t xml:space="preserve"> You will normally not need to care about this figure. It becomes necessary if the importer does not have a "defend you data" obligation, i.e. is not obliged to challenge lawful access requests in its own jurisdiction. In these cases, we use this figure to determine the probability of the authorities obeying the law even if their lawful access requests are not challenged by the importer (if the importer does challenge the lawful access request, a court or other authority will usually determine whether the legal prerequisites for the lawful access are met). A value of 50% means that in half of the cases the authorities may issue and try to enforce a lawful access request even if the requirements of law are not met. If that happens, the assessment in Step 4 becomes partially moot, because it is based on the assumption that a lawful access will be successful only if the prerequisites set forth by law are met. With this figure we take this uncertainty into account if the importeur is expected not to make sure that lawful access requests are challenged.</t>
    </r>
  </si>
  <si>
    <r>
      <rPr>
        <vertAlign val="superscript"/>
        <sz val="9"/>
        <rFont val="Calibri"/>
        <family val="2"/>
        <scheme val="minor"/>
      </rPr>
      <t>7)</t>
    </r>
    <r>
      <rPr>
        <sz val="9"/>
        <rFont val="Calibri"/>
        <family val="2"/>
        <scheme val="minor"/>
      </rPr>
      <t xml:space="preserve"> This question is, in principle, not necessary for assessing the transfer. We have nevertheless included it because many data protection authorities will want to know whether the exporter has considered alternatives to transferring personal data into a non-whitelisted country and why they are not pursued+. The response has no impact on the outcome of the assessment but is for mere documentary purposes.</t>
    </r>
  </si>
  <si>
    <r>
      <rPr>
        <vertAlign val="superscript"/>
        <sz val="9"/>
        <rFont val="Calibri"/>
        <family val="2"/>
        <scheme val="minor"/>
      </rPr>
      <t>8)</t>
    </r>
    <r>
      <rPr>
        <sz val="9"/>
        <rFont val="Calibri"/>
        <family val="2"/>
        <scheme val="minor"/>
      </rPr>
      <t xml:space="preserve"> This is relevant for assessing the exposure to lawful interception of Internet backbones using selectors (upstream monitoring of communications).</t>
    </r>
  </si>
  <si>
    <r>
      <rPr>
        <vertAlign val="superscript"/>
        <sz val="9"/>
        <rFont val="Calibri"/>
        <family val="2"/>
        <scheme val="minor"/>
      </rPr>
      <t>9)</t>
    </r>
    <r>
      <rPr>
        <sz val="9"/>
        <rFont val="Calibri"/>
        <family val="2"/>
        <scheme val="minor"/>
      </rPr>
      <t xml:space="preserve"> In this section, the probability of a foreign authority accessing the personal data in clear text in a manner that does not respect the essence of the fundamental rights and freedoms or exceeds what is necessary and proportionate in a democratic society to safeguard one of the objectives listed in Article 23(1) of the GDPR. The analysis only has to assess provisions of the target jurisdiction that grant public authorities access to the personal data at issue and fail to, in essence, satisfy any of the following four requirements: (1) Access is subject to the principle of legality, i.e. of clear, precise and accessible rules, (2) access is subject to the principle of proportionality, (3) there are effective means of legal redress for the data subjects to pursue their rights in the target jurisdiction in connection with an access to their personal data, and (4) any access is subject to legal recourse to an independent and impartial court (or other forms of independent recourse bodies). For example, in the US, access requests on the basis of Section 702 FISA (Foreign Intelligence Service Act) and EO 12.333 are considered </t>
    </r>
    <r>
      <rPr>
        <i/>
        <sz val="9"/>
        <rFont val="Calibri"/>
        <family val="2"/>
        <scheme val="minor"/>
      </rPr>
      <t>not</t>
    </r>
    <r>
      <rPr>
        <sz val="9"/>
        <rFont val="Calibri"/>
        <family val="2"/>
        <scheme val="minor"/>
      </rPr>
      <t xml:space="preserve"> fulfilling in particular requirement (3) and (4). Hence, it has to verified how probable it is that there may be access requests on the basis of these two legal grounds. If the probability is so low that the exporter has "no reason to believe" that such access will occur, the transfer is permitted as per the SCC, the GDPR and the CH DPA, even though the SCC or BCR as such would not provide protection against such requests. The analysis in this section shall be based on the law applicable in the target jurisdiction and the way how it is applied by authorities and courts (including court decisions). The analysis may require obtaining a legal opinion or other forms of legal advice from counsel.</t>
    </r>
  </si>
  <si>
    <r>
      <rPr>
        <vertAlign val="superscript"/>
        <sz val="9"/>
        <rFont val="Calibri"/>
        <family val="2"/>
        <scheme val="minor"/>
      </rPr>
      <t>10)</t>
    </r>
    <r>
      <rPr>
        <sz val="9"/>
        <rFont val="Calibri"/>
        <family val="2"/>
        <scheme val="minor"/>
      </rPr>
      <t xml:space="preserve"> Consider all documented information on applicable legislation, case law, practices of authorities and past experience (including of the data importer, where available). You may want to ask the data importer the necessary questions (Clause 14(c) actually requires the data importer to provide "relevant information"). On this topic, see, for the EDPB recommendations 01/2020 on supplementary measures (version 2.0 adopted on May 18, 2021, available at https://bit.ly/3rSv07O), the FAQ for company of NOYB (including forms to be sent to US providers, available at https://bit.ly/2Vozeb7), the Swiss Federal Data Protection and Information Commissioner's guidance (available at https://bit.ly/37bStHs), and private publications, such as for example, Alan Charles Raul, "Why Schrems II Might Not Be a Problem for EU-U.S. Data Transfers", December 21, 2020, available at https://bit.ly/3qHNMy7 and a full paper from the same author at https://bit.ly/2V9veez with the follow-up post "Transferring EU Data To US After New Contractual Safeguards" of May 17, 2021, available at https://bit.ly/3l12oHZ.</t>
    </r>
  </si>
  <si>
    <r>
      <rPr>
        <vertAlign val="superscript"/>
        <sz val="9"/>
        <rFont val="Calibri"/>
        <family val="2"/>
        <scheme val="minor"/>
      </rPr>
      <t>15)</t>
    </r>
    <r>
      <rPr>
        <sz val="9"/>
        <rFont val="Calibri"/>
        <family val="2"/>
        <scheme val="minor"/>
      </rPr>
      <t xml:space="preserve"> An example could be the following case: The importer uses a piece of software for managing the data, which is technically not able to comply with a lawful access request (e.g., a CRM or ERP software with a proprietary database structure), but could be amended to do so. However, in the specific case, doing so would violate copyright law because the importer has no right to change the software or not the necessary information to do so. If this circumstance is not considered above in connection with having "control" over the data at issue or below as a technically barrier, it can be considered here as another (legal) obstacle towards compliance with the lawful access request.</t>
    </r>
  </si>
  <si>
    <r>
      <rPr>
        <vertAlign val="superscript"/>
        <sz val="9"/>
        <rFont val="Calibri"/>
        <family val="2"/>
        <scheme val="minor"/>
      </rPr>
      <t>16)</t>
    </r>
    <r>
      <rPr>
        <sz val="9"/>
        <rFont val="Calibri"/>
        <family val="2"/>
        <scheme val="minor"/>
      </rPr>
      <t xml:space="preserve"> The legal arguments above are useless if it is not ensured that they are complied with in case of a specific lawful access request. This can be ensured by the importer challenging such requests (which, in turn, can be secured by having a corresponding "defend your data" clause in the contract, which the EU SCC have). If there is no such obligation to challenge such requests, the exporter will depend on the probability of the authorities at issue to comply with their own law, which is usually below 100%. The relevant percentage is taken from Step 2 and applied to the overall calculation.</t>
    </r>
  </si>
  <si>
    <t>See http://www.hostingco.com/securitymeasures</t>
  </si>
  <si>
    <t>First public release, with minor edits, mainly for clarification; a new field was added to describe TOMS (Line 19), some additional footnotes where created for better explaining the TIA and a new wording in B29 was draft for more clarity; a calculation in D30 was included to support a manual override of the formula in C30; an error in the TIA graphic was corrected. For changes see next sheet.</t>
  </si>
  <si>
    <t>See Annex II of IGDTA</t>
  </si>
  <si>
    <t>Interal legal analysis</t>
  </si>
  <si>
    <t xml:space="preserve">Moritz Schrams, outside counsel </t>
  </si>
  <si>
    <t>* This form and the underlying method was developed by David Rosenthal, VISCHER (Switzerland), with the contribution of Samira Studer (VISCHER). Thanks for valuable input to Caitlin Fennessy (IAPP), Baltasar Cevc (Fingolex), Katharina Koerner, David Vasella (WalderWyss), Josh Edgerly (IAPP) and others. David Rosenthal can be reached at david@rosenthal.ch (private) or drosenthal@vischer.com (office).</t>
  </si>
  <si>
    <t>Questionnaire for Assessing Local Lawful Access Laws</t>
  </si>
  <si>
    <t>With the answers, it is possible to determine whether a further TIA is necessary under Clause 14 of the EU SCC and if so, create a country specific version of the TIA template originally created by the author of this questionnaire. The form can can also be used for inquiring local counsel on local law to perform a full the lawful access risk analysis for protecting professional secrecy abroad.</t>
  </si>
  <si>
    <t>Country for which this questionnaire is completed:</t>
  </si>
  <si>
    <t>[Country]</t>
  </si>
  <si>
    <t>This form has been completed by:</t>
  </si>
  <si>
    <t>[Name]</t>
  </si>
  <si>
    <t>This form has been completed on:</t>
  </si>
  <si>
    <t>[Date]</t>
  </si>
  <si>
    <r>
      <t>This form is completed for the following purpose:</t>
    </r>
    <r>
      <rPr>
        <vertAlign val="superscript"/>
        <sz val="11"/>
        <color theme="1"/>
        <rFont val="Calibri"/>
        <family val="2"/>
        <scheme val="minor"/>
      </rPr>
      <t>1)</t>
    </r>
  </si>
  <si>
    <t>Clause 14 of the EU SCC</t>
  </si>
  <si>
    <r>
      <rPr>
        <b/>
        <sz val="10"/>
        <color theme="1" tint="0.499984740745262"/>
        <rFont val="Calibri"/>
        <family val="2"/>
        <scheme val="minor"/>
      </rPr>
      <t>Instructions:</t>
    </r>
    <r>
      <rPr>
        <sz val="10"/>
        <color theme="1" tint="0.499984740745262"/>
        <rFont val="Calibri"/>
        <family val="2"/>
        <scheme val="minor"/>
      </rPr>
      <t xml:space="preserve"> Please complete sections 1 to 5 based on an analysis of the country's laws that permit lawful access. Depending on the purpose for which you are completing the form and depending on your answers, you will have to respond to different questions. Please briefly elaborate your response, including citing the relevant sources of local law, where possible. Once you have completed the form, you can use the results to complete either your TIA for the purposes of Clause 14 of the EU SCC, or your lawful access risk assessment for using a foreign cloud service provider. </t>
    </r>
    <r>
      <rPr>
        <b/>
        <sz val="10"/>
        <color theme="1" tint="0.499984740745262"/>
        <rFont val="Calibri"/>
        <family val="2"/>
        <scheme val="minor"/>
      </rPr>
      <t>If you are completing the form for for the purposes of Clause 14 of the EU SCC</t>
    </r>
    <r>
      <rPr>
        <sz val="10"/>
        <color theme="1" tint="0.499984740745262"/>
        <rFont val="Calibri"/>
        <family val="2"/>
        <scheme val="minor"/>
      </rPr>
      <t xml:space="preserve"> and all section show a green "yes", then no further TIA is necessary, because the country does - based on your responses - not provide for for any lawful access risk that prohibits exports to such country when using the EU SCC, even without using additional safeguards. If not all sections show a green "yes", you can use the detailed answers of the relevant sections to create a TIA template for such country and use it for assessing your specific transfer cases (or you can provide it to the author of this form, who consider making available a TIA template for such jurisdiction; see https://www.rosenthal.ch/downloads/Rosenthal_EU-SCC-TIA.xlsx for TIA templates already existing). </t>
    </r>
    <r>
      <rPr>
        <b/>
        <sz val="10"/>
        <color theme="1" tint="0.499984740745262"/>
        <rFont val="Calibri"/>
        <family val="2"/>
        <scheme val="minor"/>
      </rPr>
      <t>If you are completing the form for the purposes of professional secrecy protection</t>
    </r>
    <r>
      <rPr>
        <sz val="10"/>
        <color theme="1" tint="0.499984740745262"/>
        <rFont val="Calibri"/>
        <family val="2"/>
        <scheme val="minor"/>
      </rPr>
      <t>, a more detailed analysis is necessary right away, which is why the first part of each section is blanked (it is not relevant in these cases).</t>
    </r>
  </si>
  <si>
    <t>1. The event-triggered right of public authorities to order the disclosure of data or documents (or seize them)</t>
  </si>
  <si>
    <t xml:space="preserve">This category of lawful access permits public authorities to (i) force a provider or other company to disclose (or seize) specific data or documents that the authority is looking for in the investigation a particular case (e.g., data related to a particular customer of the company, who is the target of an investigation) or to (b) force the provider or other company to grant the authority direct online access to search the company's computers, documents, etc. This kind of lawful access is event-triggered and, thus, to be distinguished from non-event-related mass surveillance (see below), which aims at searching public communications for certain keywords and happens not in connection with a particular investigation. It has to be treated differently for present purposes. All countries permit this kind of lawful access under certain conditions. </t>
  </si>
  <si>
    <t>Legal sources of local law for this category of lawful access requests:</t>
  </si>
  <si>
    <t>[Describe]</t>
  </si>
  <si>
    <r>
      <t>Questions to determine whether it is acceptable under Clause 14 of the EU SCC:</t>
    </r>
    <r>
      <rPr>
        <i/>
        <vertAlign val="superscript"/>
        <sz val="11"/>
        <color theme="1"/>
        <rFont val="Calibri"/>
        <family val="2"/>
        <scheme val="minor"/>
      </rPr>
      <t>2)</t>
    </r>
  </si>
  <si>
    <t>1)</t>
  </si>
  <si>
    <t>Lawful access of this category is subject to the principle of legality, i.e. of clear, precise and accessible rules set forth in local law</t>
  </si>
  <si>
    <t>2)</t>
  </si>
  <si>
    <r>
      <t>Lawful access is available only for one of the objectives listed in Article 23(1) GDPR (such as national security, defence, public security, investigating criminal offences)</t>
    </r>
    <r>
      <rPr>
        <vertAlign val="superscript"/>
        <sz val="11"/>
        <color theme="1"/>
        <rFont val="Calibri"/>
        <family val="2"/>
        <scheme val="minor"/>
      </rPr>
      <t>3)</t>
    </r>
  </si>
  <si>
    <t>3)</t>
  </si>
  <si>
    <t>Lawful access is subject to the principle of proportionality</t>
  </si>
  <si>
    <t>4)</t>
  </si>
  <si>
    <t>5)</t>
  </si>
  <si>
    <t xml:space="preserve">Any lawful access is subject to legal recourse to an independent and impartial court (or other forms of independent recourse bodies) </t>
  </si>
  <si>
    <t>Is this category of lawful access acceptable under Clause 14 of the EU SCC?</t>
  </si>
  <si>
    <t>Questions to permit an assessment of whether there is a relevant risk of such kind of lawful access:</t>
  </si>
  <si>
    <t>Response</t>
  </si>
  <si>
    <r>
      <rPr>
        <b/>
        <sz val="11"/>
        <color theme="1"/>
        <rFont val="Calibri"/>
        <family val="2"/>
        <scheme val="minor"/>
      </rPr>
      <t>Basic obligation to produce/cooperate:</t>
    </r>
    <r>
      <rPr>
        <sz val="11"/>
        <color theme="1"/>
        <rFont val="Calibri"/>
        <family val="2"/>
        <scheme val="minor"/>
      </rPr>
      <t xml:space="preserve"> Which public authorities (prosecutors, supervisory authorities, intelligence authorities, etc.) can require a company to disclose (or seize) data or documents they have? In which cases (e.g., serious crimes, threat to national security, tax fraud, breach of regulations)? Are there special rules of special categories of companies (e.g., electronic service providers)? Is this subject to court approval?</t>
    </r>
  </si>
  <si>
    <r>
      <rPr>
        <b/>
        <sz val="11"/>
        <color theme="1"/>
        <rFont val="Calibri"/>
        <family val="2"/>
        <scheme val="minor"/>
      </rPr>
      <t>Retention requirements:</t>
    </r>
    <r>
      <rPr>
        <sz val="11"/>
        <color theme="1"/>
        <rFont val="Calibri"/>
        <family val="2"/>
        <scheme val="minor"/>
      </rPr>
      <t xml:space="preserve"> Are companies required to retain certain data or documents </t>
    </r>
    <r>
      <rPr>
        <i/>
        <sz val="11"/>
        <color theme="1"/>
        <rFont val="Calibri"/>
        <family val="2"/>
        <scheme val="minor"/>
      </rPr>
      <t>of their customers</t>
    </r>
    <r>
      <rPr>
        <sz val="11"/>
        <color theme="1"/>
        <rFont val="Calibri"/>
        <family val="2"/>
        <scheme val="minor"/>
      </rPr>
      <t xml:space="preserve"> in order to make such data available to the authorities upon request? Please describe.</t>
    </r>
  </si>
  <si>
    <r>
      <rPr>
        <b/>
        <sz val="11"/>
        <color theme="1"/>
        <rFont val="Calibri"/>
        <family val="2"/>
        <scheme val="minor"/>
      </rPr>
      <t>Remotely accessible data:</t>
    </r>
    <r>
      <rPr>
        <sz val="11"/>
        <color theme="1"/>
        <rFont val="Calibri"/>
        <family val="2"/>
        <scheme val="minor"/>
      </rPr>
      <t xml:space="preserve"> Can a company refuse to disclose data or documents on the grounds that they are not in their physical possession, but </t>
    </r>
    <r>
      <rPr>
        <i/>
        <sz val="11"/>
        <color theme="1"/>
        <rFont val="Calibri"/>
        <family val="2"/>
        <scheme val="minor"/>
      </rPr>
      <t>only remotely accessible</t>
    </r>
    <r>
      <rPr>
        <sz val="11"/>
        <color theme="1"/>
        <rFont val="Calibri"/>
        <family val="2"/>
        <scheme val="minor"/>
      </rPr>
      <t xml:space="preserve"> (e.g., data that the company has stored in a cloud )?</t>
    </r>
  </si>
  <si>
    <r>
      <rPr>
        <b/>
        <sz val="11"/>
        <color theme="1"/>
        <rFont val="Calibri"/>
        <family val="2"/>
        <scheme val="minor"/>
      </rPr>
      <t>Data processed for a third-party:</t>
    </r>
    <r>
      <rPr>
        <sz val="11"/>
        <color theme="1"/>
        <rFont val="Calibri"/>
        <family val="2"/>
        <scheme val="minor"/>
      </rPr>
      <t xml:space="preserve"> Can a company refuse to disclose data or documents on the grounds that they are processed </t>
    </r>
    <r>
      <rPr>
        <i/>
        <sz val="11"/>
        <color theme="1"/>
        <rFont val="Calibri"/>
        <family val="2"/>
        <scheme val="minor"/>
      </rPr>
      <t xml:space="preserve">for another company </t>
    </r>
    <r>
      <rPr>
        <sz val="11"/>
        <color theme="1"/>
        <rFont val="Calibri"/>
        <family val="2"/>
        <scheme val="minor"/>
      </rPr>
      <t xml:space="preserve">(e.g., as a service provider)? </t>
    </r>
  </si>
  <si>
    <r>
      <rPr>
        <b/>
        <sz val="11"/>
        <color theme="1"/>
        <rFont val="Calibri"/>
        <family val="2"/>
        <scheme val="minor"/>
      </rPr>
      <t>No control:</t>
    </r>
    <r>
      <rPr>
        <sz val="11"/>
        <color theme="1"/>
        <rFont val="Calibri"/>
        <family val="2"/>
        <scheme val="minor"/>
      </rPr>
      <t xml:space="preserve"> Can a company refuse to disclose data or documents on the grounds that they are not under its "control", for example, because it has no day-to-day-access or is by way if contract or organizational means not permitted to access, even though it could technically gain such access (e.g., documents of another group entity that is accessible through a intra-group network, no right to access customer data without customer approval)? How is "control" defined?</t>
    </r>
  </si>
  <si>
    <r>
      <rPr>
        <b/>
        <sz val="11"/>
        <color theme="1"/>
        <rFont val="Calibri"/>
        <family val="2"/>
        <scheme val="minor"/>
      </rPr>
      <t>Foreign data:</t>
    </r>
    <r>
      <rPr>
        <sz val="11"/>
        <color theme="1"/>
        <rFont val="Calibri"/>
        <family val="2"/>
        <scheme val="minor"/>
      </rPr>
      <t xml:space="preserve"> Can a company refuse to disclose data or documents on the grounds that they are located </t>
    </r>
    <r>
      <rPr>
        <i/>
        <sz val="11"/>
        <color theme="1"/>
        <rFont val="Calibri"/>
        <family val="2"/>
        <scheme val="minor"/>
      </rPr>
      <t xml:space="preserve">abroad </t>
    </r>
    <r>
      <rPr>
        <sz val="11"/>
        <color theme="1"/>
        <rFont val="Calibri"/>
        <family val="2"/>
        <scheme val="minor"/>
      </rPr>
      <t xml:space="preserve">(e.g., data stored in </t>
    </r>
    <r>
      <rPr>
        <i/>
        <sz val="11"/>
        <color theme="1"/>
        <rFont val="Calibri"/>
        <family val="2"/>
        <scheme val="minor"/>
      </rPr>
      <t xml:space="preserve">a foreign </t>
    </r>
    <r>
      <rPr>
        <sz val="11"/>
        <color theme="1"/>
        <rFont val="Calibri"/>
        <family val="2"/>
        <scheme val="minor"/>
      </rPr>
      <t>cloud), and if so, under which conditions?</t>
    </r>
  </si>
  <si>
    <r>
      <rPr>
        <b/>
        <sz val="11"/>
        <color theme="1"/>
        <rFont val="Calibri"/>
        <family val="2"/>
        <scheme val="minor"/>
      </rPr>
      <t>Legal privileges:</t>
    </r>
    <r>
      <rPr>
        <sz val="11"/>
        <color theme="1"/>
        <rFont val="Calibri"/>
        <family val="2"/>
        <scheme val="minor"/>
      </rPr>
      <t xml:space="preserve"> Are there any legal or other privileges and immunities that a company can invoke when being faced with a data or document production request (e.g., attorney privilege, third-party business secrets, etc.)?</t>
    </r>
  </si>
  <si>
    <r>
      <rPr>
        <b/>
        <sz val="11"/>
        <color theme="1"/>
        <rFont val="Calibri"/>
        <family val="2"/>
        <scheme val="minor"/>
      </rPr>
      <t>Violation of foreign law:</t>
    </r>
    <r>
      <rPr>
        <sz val="11"/>
        <color theme="1"/>
        <rFont val="Calibri"/>
        <family val="2"/>
        <scheme val="minor"/>
      </rPr>
      <t xml:space="preserve"> Can a company refuse to comply on the grounds that compliance violates foreign law (e.g., foreign data protection laws or foreign laws protecting the sovereignty of foreign countries)? To which extent are public authorities required to respect foreign law?</t>
    </r>
  </si>
  <si>
    <r>
      <rPr>
        <b/>
        <sz val="11"/>
        <color theme="1"/>
        <rFont val="Calibri"/>
        <family val="2"/>
        <scheme val="minor"/>
      </rPr>
      <t>Obligation to "hack":</t>
    </r>
    <r>
      <rPr>
        <sz val="11"/>
        <color theme="1"/>
        <rFont val="Calibri"/>
        <family val="2"/>
        <scheme val="minor"/>
      </rPr>
      <t xml:space="preserve"> Can the authorities require companies to "hack" into their own systems or otherwise circumvent technical measures that would in day-to-day business prevent them from accessing the data or documents requested in clear text?</t>
    </r>
  </si>
  <si>
    <r>
      <rPr>
        <b/>
        <sz val="11"/>
        <color theme="1"/>
        <rFont val="Calibri"/>
        <family val="2"/>
        <scheme val="minor"/>
      </rPr>
      <t>Other grounds to push back:</t>
    </r>
    <r>
      <rPr>
        <sz val="11"/>
        <color theme="1"/>
        <rFont val="Calibri"/>
        <family val="2"/>
        <scheme val="minor"/>
      </rPr>
      <t xml:space="preserve"> Are there other grounds not discussed above for companies to push back a request of the authorities to gain access to data or documents to which the companies have access?</t>
    </r>
  </si>
  <si>
    <r>
      <rPr>
        <b/>
        <sz val="11"/>
        <color theme="1"/>
        <rFont val="Calibri"/>
        <family val="2"/>
        <scheme val="minor"/>
      </rPr>
      <t>Right to appeal:</t>
    </r>
    <r>
      <rPr>
        <sz val="11"/>
        <color theme="1"/>
        <rFont val="Calibri"/>
        <family val="2"/>
        <scheme val="minor"/>
      </rPr>
      <t xml:space="preserve"> May the companies that are confronted with a request appeal them to an independent and impartial body (e.g., a court)? If so, on which grounds (you may refer to previous responses)? Is such appeal possible only after the production (or seizure) of the data or documents?</t>
    </r>
  </si>
  <si>
    <r>
      <rPr>
        <b/>
        <sz val="11"/>
        <color theme="1"/>
        <rFont val="Calibri"/>
        <family val="2"/>
        <scheme val="minor"/>
      </rPr>
      <t>Disclosure of requests:</t>
    </r>
    <r>
      <rPr>
        <sz val="11"/>
        <color theme="1"/>
        <rFont val="Calibri"/>
        <family val="2"/>
        <scheme val="minor"/>
      </rPr>
      <t xml:space="preserve"> May a company disclose lawful access production requests or seizures to affected parties (e.g., by informing customers of an access request to their data) or in general (e.g., by publishing lawful access statistics)?</t>
    </r>
  </si>
  <si>
    <t>m)</t>
  </si>
  <si>
    <r>
      <rPr>
        <b/>
        <sz val="11"/>
        <color theme="1"/>
        <rFont val="Calibri"/>
        <family val="2"/>
        <scheme val="minor"/>
      </rPr>
      <t>Quantity:</t>
    </r>
    <r>
      <rPr>
        <sz val="11"/>
        <color theme="1"/>
        <rFont val="Calibri"/>
        <family val="2"/>
        <scheme val="minor"/>
      </rPr>
      <t xml:space="preserve"> How often do lawful access requests of this category occur (if there are any sources for such numbers)?</t>
    </r>
  </si>
  <si>
    <t>Other aspects to consider?</t>
  </si>
  <si>
    <t>2. The event-triggered right of public authorities to intercept specific communications</t>
  </si>
  <si>
    <t>In addition to the right to request or search for specific data or documents discussed above, laws usually permit public authorities to under certain conditions intercept communications of particular individuals or companies. Again, this kind of lawful access is event-triggered: As opposed to the general mass surveillance discussed below, these lawful interception requests are made in the context of a specific case where certain targets have been identified. The interception may executed by the provider of the communications at issue or by use of software covertly installed on the target's systems (aka "GovWare", "Spyware" or "Government Trojan"). All countries permit at least some forms of this kind of lawful access under certain conditions. Note that lawful interception does not relate to "live" monitoring, but also the production of metadata and past communications.</t>
  </si>
  <si>
    <r>
      <rPr>
        <b/>
        <sz val="11"/>
        <color theme="1"/>
        <rFont val="Calibri"/>
        <family val="2"/>
        <scheme val="minor"/>
      </rPr>
      <t>Basic right to intercept:</t>
    </r>
    <r>
      <rPr>
        <sz val="11"/>
        <color theme="1"/>
        <rFont val="Calibri"/>
        <family val="2"/>
        <scheme val="minor"/>
      </rPr>
      <t xml:space="preserve"> Which public authorities (prosecutors, supervisory authorities, intelligence authorities, etc.) can lawfully intercept private communications (or ask for related data)? In which cases (e.g., serious crimes, threat to national security, tax fraud, breach of regulations) can they do so? Is this subject to court approval?</t>
    </r>
  </si>
  <si>
    <r>
      <rPr>
        <b/>
        <sz val="11"/>
        <color theme="1"/>
        <rFont val="Calibri"/>
        <family val="2"/>
        <scheme val="minor"/>
      </rPr>
      <t>Type of provider involved:</t>
    </r>
    <r>
      <rPr>
        <sz val="11"/>
        <color theme="1"/>
        <rFont val="Calibri"/>
        <family val="2"/>
        <scheme val="minor"/>
      </rPr>
      <t xml:space="preserve"> Which kind of providers will have to implement or permit such lawful interception requests (e.g., companies which operating telecom lines, VPN operators, Secure SD-WAN providers, hosting, e-mail or cloud service providers)?</t>
    </r>
  </si>
  <si>
    <r>
      <rPr>
        <b/>
        <sz val="11"/>
        <color theme="1"/>
        <rFont val="Calibri"/>
        <family val="2"/>
        <scheme val="minor"/>
      </rPr>
      <t>Retention requirements:</t>
    </r>
    <r>
      <rPr>
        <sz val="11"/>
        <color theme="1"/>
        <rFont val="Calibri"/>
        <family val="2"/>
        <scheme val="minor"/>
      </rPr>
      <t xml:space="preserve"> Are providers required to retain certain data of their customers in order to make such data available to the authorities upon request? Please describe.</t>
    </r>
  </si>
  <si>
    <r>
      <rPr>
        <b/>
        <sz val="11"/>
        <color theme="1"/>
        <rFont val="Calibri"/>
        <family val="2"/>
        <scheme val="minor"/>
      </rPr>
      <t>Use of spyware:</t>
    </r>
    <r>
      <rPr>
        <sz val="11"/>
        <color theme="1"/>
        <rFont val="Calibri"/>
        <family val="2"/>
        <scheme val="minor"/>
      </rPr>
      <t xml:space="preserve"> May the authorities infiltrate the computer systems of their target to intercept communications? May they use the Spyware for collecting more than just communications (e.g., screenshots or any data they may happen to have access by use of their software)? Are there any restrictions (e.g., no use if target is believed to be abroad)?</t>
    </r>
  </si>
  <si>
    <r>
      <rPr>
        <b/>
        <sz val="11"/>
        <color theme="1"/>
        <rFont val="Calibri"/>
        <family val="2"/>
        <scheme val="minor"/>
      </rPr>
      <t>Legal privileges:</t>
    </r>
    <r>
      <rPr>
        <sz val="11"/>
        <color theme="1"/>
        <rFont val="Calibri"/>
        <family val="2"/>
        <scheme val="minor"/>
      </rPr>
      <t xml:space="preserve"> Are there any legal or other privileges and immunities that a company can invoke when being faced with a data or document production request (e.g., no interception of communications of communications of attorneys-at-law or journalists)?</t>
    </r>
  </si>
  <si>
    <r>
      <rPr>
        <b/>
        <sz val="11"/>
        <color theme="1"/>
        <rFont val="Calibri"/>
        <family val="2"/>
        <scheme val="minor"/>
      </rPr>
      <t>Third parties:</t>
    </r>
    <r>
      <rPr>
        <sz val="11"/>
        <color theme="1"/>
        <rFont val="Calibri"/>
        <family val="2"/>
        <scheme val="minor"/>
      </rPr>
      <t xml:space="preserve"> How are third parties protected who happen to communicate with the target? Can they be used to intercept communications, as well?</t>
    </r>
  </si>
  <si>
    <r>
      <rPr>
        <b/>
        <sz val="11"/>
        <color theme="1"/>
        <rFont val="Calibri"/>
        <family val="2"/>
        <scheme val="minor"/>
      </rPr>
      <t>Transparency:</t>
    </r>
    <r>
      <rPr>
        <sz val="11"/>
        <color theme="1"/>
        <rFont val="Calibri"/>
        <family val="2"/>
        <scheme val="minor"/>
      </rPr>
      <t xml:space="preserve"> Will the authority inform the target (and third parties) of a lawful interception after it took place? When?</t>
    </r>
  </si>
  <si>
    <r>
      <rPr>
        <b/>
        <sz val="11"/>
        <color theme="1"/>
        <rFont val="Calibri"/>
        <family val="2"/>
        <scheme val="minor"/>
      </rPr>
      <t>Right to appeal:</t>
    </r>
    <r>
      <rPr>
        <sz val="11"/>
        <color theme="1"/>
        <rFont val="Calibri"/>
        <family val="2"/>
        <scheme val="minor"/>
      </rPr>
      <t xml:space="preserve"> May a provider appeal a request for interception to an independent and impartial body (e.g., a court)? If so, on which grounds? </t>
    </r>
  </si>
  <si>
    <t>3. The right of public authorities to conduct non-event-related mass surveillance</t>
  </si>
  <si>
    <r>
      <t xml:space="preserve">This form of lawful access is usually applied by national intelligence and security authorities who ask communications service providers to provide them access to public communications processed by them in order to have it searched for certain keywords (such as names of known terrorists, companies believed to be involved in the proliferation of nuclear, biological or chemical weapons). The hits are then analyzed for national security purposes (e.g., fight against terrorism, illegal arms trading). This form of mass-surveillance is also known as "signal intelligence", as it build upon intercepting telecom signals gathered by the authorities (sometimes with the help, sometimes without their knowledge). This is what Edward Snowden reported on and what was at the heart of the </t>
    </r>
    <r>
      <rPr>
        <i/>
        <sz val="10"/>
        <color theme="1"/>
        <rFont val="Calibri"/>
        <family val="2"/>
        <scheme val="minor"/>
      </rPr>
      <t>Schrems II</t>
    </r>
    <r>
      <rPr>
        <sz val="10"/>
        <color theme="1"/>
        <rFont val="Calibri"/>
        <family val="2"/>
        <scheme val="minor"/>
      </rPr>
      <t xml:space="preserve"> decision of the European Court of Justice in July 2020. This kind of lawful access exists in one form or another in most countries. There have been and still are a number of court cases also across Europe evaluating the conditions under which such mass surveillance is permitted. Below, we only evaluate mass surveillance of data communications (including VOIP calls), not traditional phone calls (e.g., through satellite or land-line telephony).</t>
    </r>
  </si>
  <si>
    <r>
      <t>Questions to determine whether it is acceptable under Clause 14 of the EU SCC:</t>
    </r>
    <r>
      <rPr>
        <i/>
        <vertAlign val="superscript"/>
        <sz val="11"/>
        <color theme="1"/>
        <rFont val="Calibri"/>
        <family val="2"/>
        <scheme val="minor"/>
      </rPr>
      <t>2),4)</t>
    </r>
  </si>
  <si>
    <t>Lawful access of this category is subject to the principle of legality, i.e. of clear, precise and accessible rules set forth in local law (i-vi must be "yes"):</t>
  </si>
  <si>
    <t>(i) They describe the nature of the offences that may give rise to a surveillance order</t>
  </si>
  <si>
    <t>(ii) They define the categories of persons whose communications may be intercepted</t>
  </si>
  <si>
    <t xml:space="preserve">(iii) They contain limitations of the duration of the interception (3-6 months) </t>
  </si>
  <si>
    <t xml:space="preserve">(iv) They define a procedure to be followed in examining, using and storing the data obtained </t>
  </si>
  <si>
    <t>(v) They contain provisions to be made in the event that the data are disclosed to others</t>
  </si>
  <si>
    <t>(vi) They define the circumstances in which intercepted data may or must be erased or destroyed</t>
  </si>
  <si>
    <r>
      <t xml:space="preserve">(vii) They provide that any mass surveillance is approved in advance by an independent body prior to it taking place </t>
    </r>
    <r>
      <rPr>
        <i/>
        <sz val="11"/>
        <color theme="1"/>
        <rFont val="Calibri"/>
        <family val="2"/>
        <scheme val="minor"/>
      </rPr>
      <t>(optional for the time being)</t>
    </r>
  </si>
  <si>
    <r>
      <t xml:space="preserve">(viii) They provide that search terms are subject to an independent internal approval procedure </t>
    </r>
    <r>
      <rPr>
        <i/>
        <sz val="11"/>
        <color theme="1"/>
        <rFont val="Calibri"/>
        <family val="2"/>
        <scheme val="minor"/>
      </rPr>
      <t>(optional for the time being)</t>
    </r>
  </si>
  <si>
    <r>
      <rPr>
        <b/>
        <sz val="11"/>
        <color theme="1"/>
        <rFont val="Calibri"/>
        <family val="2"/>
        <scheme val="minor"/>
      </rPr>
      <t>Type of provider:</t>
    </r>
    <r>
      <rPr>
        <sz val="11"/>
        <color theme="1"/>
        <rFont val="Calibri"/>
        <family val="2"/>
        <scheme val="minor"/>
      </rPr>
      <t xml:space="preserve"> Which kind of service providers (or other companies) may be required to cooperate in mass surveillance (e.g., communications service providers, SaaS providers, any company with its seat in the country)? Please list the criteria to distinguish whether a company is in or out.</t>
    </r>
  </si>
  <si>
    <r>
      <rPr>
        <b/>
        <sz val="11"/>
        <color theme="1"/>
        <rFont val="Calibri"/>
        <family val="2"/>
        <scheme val="minor"/>
      </rPr>
      <t>Permitted purposes:</t>
    </r>
    <r>
      <rPr>
        <sz val="11"/>
        <color theme="1"/>
        <rFont val="Calibri"/>
        <family val="2"/>
        <scheme val="minor"/>
      </rPr>
      <t xml:space="preserve"> For which purposes is mass surveillance permitted (e.g., combating terrorism, proliferation of weapons of mass destruction)?</t>
    </r>
  </si>
  <si>
    <r>
      <rPr>
        <b/>
        <sz val="11"/>
        <color theme="1"/>
        <rFont val="Calibri"/>
        <family val="2"/>
        <scheme val="minor"/>
      </rPr>
      <t>Capture requests:</t>
    </r>
    <r>
      <rPr>
        <sz val="11"/>
        <color theme="1"/>
        <rFont val="Calibri"/>
        <family val="2"/>
        <scheme val="minor"/>
      </rPr>
      <t xml:space="preserve"> Can a provider be required to redirect all communications traffic or content of a particular kind to a public authority (in order to permit the public authority to search it)? What kind of data? In which cases?</t>
    </r>
  </si>
  <si>
    <r>
      <rPr>
        <b/>
        <sz val="11"/>
        <color theme="1"/>
        <rFont val="Calibri"/>
        <family val="2"/>
        <scheme val="minor"/>
      </rPr>
      <t>Search requests:</t>
    </r>
    <r>
      <rPr>
        <sz val="11"/>
        <color theme="1"/>
        <rFont val="Calibri"/>
        <family val="2"/>
        <scheme val="minor"/>
      </rPr>
      <t xml:space="preserve"> Can a provider be required to search all customer data of a particular kind for certain keywords? What kind of data can this be (e.g., e-mails, data stored in the cloud, social media postings)? In which cases?</t>
    </r>
  </si>
  <si>
    <r>
      <rPr>
        <b/>
        <sz val="11"/>
        <color theme="1"/>
        <rFont val="Calibri"/>
        <family val="2"/>
        <scheme val="minor"/>
      </rPr>
      <t xml:space="preserve">No control: </t>
    </r>
    <r>
      <rPr>
        <sz val="11"/>
        <color theme="1"/>
        <rFont val="Calibri"/>
        <family val="2"/>
        <scheme val="minor"/>
      </rPr>
      <t>Can a provider refuse access to data on the grounds that the data  is not under its "control", for example, because (i) it has no day-to-day-access, (ii) is has no means to search the data in the manner required, or (iii) it is by way if contract or organizational means not permitted to access, even though it could technically gain such access (e.g., documents of another group entity that is accessible through a intra-group network, no right to access customer data without customer approval)? How is "control" defined?</t>
    </r>
  </si>
  <si>
    <r>
      <rPr>
        <b/>
        <sz val="11"/>
        <color theme="1"/>
        <rFont val="Calibri"/>
        <family val="2"/>
        <scheme val="minor"/>
      </rPr>
      <t>Foreign data:</t>
    </r>
    <r>
      <rPr>
        <sz val="11"/>
        <color theme="1"/>
        <rFont val="Calibri"/>
        <family val="2"/>
        <scheme val="minor"/>
      </rPr>
      <t xml:space="preserve"> Can a provider refuse access to data on the grounds that the data is, in fact, located abroad (e.g., data stored in a foreign cloud), and if so, under which conditions?</t>
    </r>
  </si>
  <si>
    <r>
      <rPr>
        <b/>
        <sz val="11"/>
        <color theme="1"/>
        <rFont val="Calibri"/>
        <family val="2"/>
        <scheme val="minor"/>
      </rPr>
      <t>Legal privileges:</t>
    </r>
    <r>
      <rPr>
        <sz val="11"/>
        <color theme="1"/>
        <rFont val="Calibri"/>
        <family val="2"/>
        <scheme val="minor"/>
      </rPr>
      <t xml:space="preserve"> Are there any legal or other privileges and immunities that a provider can invoke with regard to certain data or data subject categories (e.g., attorney privilege, third-party business secrets, no monitoring of own nationals, etc.)? Will the public authorities respect certain privileges?</t>
    </r>
  </si>
  <si>
    <r>
      <rPr>
        <b/>
        <sz val="11"/>
        <color theme="1"/>
        <rFont val="Calibri"/>
        <family val="2"/>
        <scheme val="minor"/>
      </rPr>
      <t>Obligation to "hack":</t>
    </r>
    <r>
      <rPr>
        <sz val="11"/>
        <color theme="1"/>
        <rFont val="Calibri"/>
        <family val="2"/>
        <scheme val="minor"/>
      </rPr>
      <t xml:space="preserve"> Can the authorities require a provider to "hack" into ist own systems, "crack" an encryption or otherwise circumvent technical measures that would in day-to-day business prevent it from accessing the data at issue in clear text?</t>
    </r>
  </si>
  <si>
    <r>
      <rPr>
        <b/>
        <sz val="11"/>
        <color theme="1"/>
        <rFont val="Calibri"/>
        <family val="2"/>
        <scheme val="minor"/>
      </rPr>
      <t>Other restrictions:</t>
    </r>
    <r>
      <rPr>
        <sz val="11"/>
        <color theme="1"/>
        <rFont val="Calibri"/>
        <family val="2"/>
        <scheme val="minor"/>
      </rPr>
      <t xml:space="preserve"> What other preconditions and restrictions must be observed by the public authority when conducting such mass surveillance? Are there other grounds for a provider to push back? Please list each such precondition and restriction and explain how it is applied.</t>
    </r>
  </si>
  <si>
    <r>
      <rPr>
        <b/>
        <sz val="11"/>
        <color theme="1"/>
        <rFont val="Calibri"/>
        <family val="2"/>
        <scheme val="minor"/>
      </rPr>
      <t>Violation of foreign law:</t>
    </r>
    <r>
      <rPr>
        <sz val="11"/>
        <color theme="1"/>
        <rFont val="Calibri"/>
        <family val="2"/>
        <scheme val="minor"/>
      </rPr>
      <t xml:space="preserve"> Can a provider refuse to comply on the grounds that compliance violates foreign law (e.g., foreign data protection laws or foreign laws protecting the sovereignty of foreign countries)? To which extent are public authorities required to respect foreign law?</t>
    </r>
  </si>
  <si>
    <r>
      <rPr>
        <b/>
        <sz val="11"/>
        <color theme="1"/>
        <rFont val="Calibri"/>
        <family val="2"/>
        <scheme val="minor"/>
      </rPr>
      <t>Procedural controls:</t>
    </r>
    <r>
      <rPr>
        <sz val="11"/>
        <color theme="1"/>
        <rFont val="Calibri"/>
        <family val="2"/>
        <scheme val="minor"/>
      </rPr>
      <t xml:space="preserve"> How is compliance with the foregoing ensured (e.g., court approval required, regular review by an independent and impartial body, internal controls at the public authority)? </t>
    </r>
  </si>
  <si>
    <r>
      <rPr>
        <b/>
        <sz val="11"/>
        <color theme="1"/>
        <rFont val="Calibri"/>
        <family val="2"/>
        <scheme val="minor"/>
      </rPr>
      <t>Right to appeal:</t>
    </r>
    <r>
      <rPr>
        <sz val="11"/>
        <color theme="1"/>
        <rFont val="Calibri"/>
        <family val="2"/>
        <scheme val="minor"/>
      </rPr>
      <t xml:space="preserve"> Can a provider appeal a surveillance order? On which grounds? With which body? Is it independent and impartial?</t>
    </r>
  </si>
  <si>
    <r>
      <rPr>
        <b/>
        <sz val="11"/>
        <color theme="1"/>
        <rFont val="Calibri"/>
        <family val="2"/>
        <scheme val="minor"/>
      </rPr>
      <t>Encryption:</t>
    </r>
    <r>
      <rPr>
        <sz val="11"/>
        <color theme="1"/>
        <rFont val="Calibri"/>
        <family val="2"/>
        <scheme val="minor"/>
      </rPr>
      <t xml:space="preserve"> Is it permitted for companies to encrypt data transmitte or stored in a manner that neither the provider nor the public authorities in the country can crack or circumvent? If not, please explain the situation.</t>
    </r>
  </si>
  <si>
    <t>n)</t>
  </si>
  <si>
    <t>o)</t>
  </si>
  <si>
    <r>
      <rPr>
        <b/>
        <sz val="11"/>
        <color theme="1"/>
        <rFont val="Calibri"/>
        <family val="2"/>
        <scheme val="minor"/>
      </rPr>
      <t>Review:</t>
    </r>
    <r>
      <rPr>
        <sz val="11"/>
        <color theme="1"/>
        <rFont val="Calibri"/>
        <family val="2"/>
        <scheme val="minor"/>
      </rPr>
      <t xml:space="preserve"> Has the mass surveillance and its legal grounds in the country already been subject by an independent international human rights review? What was the outcome?</t>
    </r>
  </si>
  <si>
    <t xml:space="preserve">4. The obligation of a data recipient to self-report certain data </t>
  </si>
  <si>
    <t>Some countries require certain companies (and individuals) to self-report to the government certain categories of data or data in connection with certain activities. For instance, under Chinese law, telecommunications service operators and Internet service providers are not only required to implement network security and information content supervision systems that prevent the dissemination of information involving terrorism and extremism, but they are also obliged to retain such information if they detect it and make it available to the competent public security authorities. While this is no lawful access scenario in the classical sense, it has a similar effect.</t>
  </si>
  <si>
    <t>Legal sources of local law for this category of obligation:</t>
  </si>
  <si>
    <r>
      <t>Questions to determine whether such obligations are acceptable under Clause 14 of the EU SCC:</t>
    </r>
    <r>
      <rPr>
        <i/>
        <vertAlign val="superscript"/>
        <sz val="11"/>
        <color theme="1"/>
        <rFont val="Calibri"/>
        <family val="2"/>
        <scheme val="minor"/>
      </rPr>
      <t>2)</t>
    </r>
  </si>
  <si>
    <t>These reporting obligations are regulated in clear, precise and accessible rules set forth in local law</t>
  </si>
  <si>
    <r>
      <t>These reporting obligations are only for one of the objectives listed in Article 23(1) GDPR (such as national security, defence, public security, investigating criminal offences)</t>
    </r>
    <r>
      <rPr>
        <vertAlign val="superscript"/>
        <sz val="11"/>
        <color theme="1"/>
        <rFont val="Calibri"/>
        <family val="2"/>
        <scheme val="minor"/>
      </rPr>
      <t>3)</t>
    </r>
  </si>
  <si>
    <t>The processing of such data by the relevant public authorities are subject to the principle of proportionality</t>
  </si>
  <si>
    <t xml:space="preserve">Any such access to data is subject to legal recourse to an independent and impartial court (or other forms of independent recourse bodies) </t>
  </si>
  <si>
    <r>
      <rPr>
        <b/>
        <sz val="11"/>
        <color theme="1"/>
        <rFont val="Calibri"/>
        <family val="2"/>
        <scheme val="minor"/>
      </rPr>
      <t>Type of company:</t>
    </r>
    <r>
      <rPr>
        <sz val="11"/>
        <color theme="1"/>
        <rFont val="Calibri"/>
        <family val="2"/>
        <scheme val="minor"/>
      </rPr>
      <t xml:space="preserve"> Which kind of company (or individual) is required to search or self-report certain data received from a third party to the government? Please list the criteria to distinguish whether a company is in or out (e.g., if only telecommunications providers are in scope, describe what defines such a provider).</t>
    </r>
  </si>
  <si>
    <r>
      <rPr>
        <b/>
        <sz val="11"/>
        <color theme="1"/>
        <rFont val="Calibri"/>
        <family val="2"/>
        <scheme val="minor"/>
      </rPr>
      <t>Relevant purposes:</t>
    </r>
    <r>
      <rPr>
        <sz val="11"/>
        <color theme="1"/>
        <rFont val="Calibri"/>
        <family val="2"/>
        <scheme val="minor"/>
      </rPr>
      <t xml:space="preserve"> Which kind of data or data related to which activity is in scope of such self-reporting obligation (e.g., terrorism)?</t>
    </r>
  </si>
  <si>
    <r>
      <rPr>
        <b/>
        <sz val="11"/>
        <color theme="1"/>
        <rFont val="Calibri"/>
        <family val="2"/>
        <scheme val="minor"/>
      </rPr>
      <t>Restrictions:</t>
    </r>
    <r>
      <rPr>
        <sz val="11"/>
        <color theme="1"/>
        <rFont val="Calibri"/>
        <family val="2"/>
        <scheme val="minor"/>
      </rPr>
      <t xml:space="preserve"> Is the company required to circumvent access controls or encryption to detect or search such kind of data or activities?</t>
    </r>
  </si>
  <si>
    <r>
      <rPr>
        <b/>
        <sz val="11"/>
        <color theme="1"/>
        <rFont val="Calibri"/>
        <family val="2"/>
        <scheme val="minor"/>
      </rPr>
      <t>Restrictions:</t>
    </r>
    <r>
      <rPr>
        <sz val="11"/>
        <color theme="1"/>
        <rFont val="Calibri"/>
        <family val="2"/>
        <scheme val="minor"/>
      </rPr>
      <t xml:space="preserve"> Are there any restrictions as to which data such a company may have to self-report to the government (e.g., only public, but no private communications).</t>
    </r>
  </si>
  <si>
    <r>
      <rPr>
        <b/>
        <sz val="11"/>
        <color theme="1"/>
        <rFont val="Calibri"/>
        <family val="2"/>
        <scheme val="minor"/>
      </rPr>
      <t>Controls:</t>
    </r>
    <r>
      <rPr>
        <sz val="11"/>
        <color theme="1"/>
        <rFont val="Calibri"/>
        <family val="2"/>
        <scheme val="minor"/>
      </rPr>
      <t xml:space="preserve"> What are the legal remedies of the data subjects affected or the owner of the data reported to the government? Is such a reporting and the processing of related data subject to recourse to an independent and impartial body?</t>
    </r>
  </si>
  <si>
    <t>5. The reliability of the judicial system in assesing the above conditions</t>
  </si>
  <si>
    <t>Having adequate rules on lawful access is not sufficient if compliance with them is not adequately ensured by an independent and impartial body and if the decisions of such body are not complied with. Also, if rules are not implemented, this has to be taken into account when considering them for a transfer impact assessment.</t>
  </si>
  <si>
    <t>Can the bodies to which lawful access requests can be appealed be considered independent and impartial?</t>
  </si>
  <si>
    <t>Can the bodies dealing with such appeals be considered reliable, i.e. will they usually comply with the laws cited above?</t>
  </si>
  <si>
    <t>Will the public authorities performing lawful access usually comply with the rulings of these bodies if they prohibit a particular lawful access?</t>
  </si>
  <si>
    <r>
      <rPr>
        <vertAlign val="superscript"/>
        <sz val="10"/>
        <color theme="1"/>
        <rFont val="Calibri"/>
        <family val="2"/>
        <scheme val="minor"/>
      </rPr>
      <t>1</t>
    </r>
    <r>
      <rPr>
        <sz val="10"/>
        <color theme="1"/>
        <rFont val="Calibri"/>
        <family val="2"/>
        <scheme val="minor"/>
      </rPr>
      <t xml:space="preserve"> The assessment of the risk of foreign lawful access is different if done for the purpose of Clause 14 of the EU SCC or when done for the purposes of protection professional secrecy data. In the latter case, any kind of foreign lawful access represents a legal issue, whereas under Clause 14 of the EU SCC only those forms of lawful access that do not comply with European standards do (see next footnote on the requirements). Hence, if the laws of a country need to be assessed for the purposes of professional secrecy protection, a more detailed analysis is necessary to be able to apply the rules to the specific setup envisaged.</t>
    </r>
    <r>
      <rPr>
        <sz val="11"/>
        <color theme="1"/>
        <rFont val="Calibri"/>
        <family val="2"/>
        <scheme val="minor"/>
      </rPr>
      <t xml:space="preserve">
</t>
    </r>
  </si>
  <si>
    <r>
      <rPr>
        <vertAlign val="superscript"/>
        <sz val="10"/>
        <color theme="1"/>
        <rFont val="Calibri"/>
        <family val="2"/>
        <scheme val="minor"/>
      </rPr>
      <t>2</t>
    </r>
    <r>
      <rPr>
        <sz val="10"/>
        <color theme="1"/>
        <rFont val="Calibri"/>
        <family val="2"/>
        <scheme val="minor"/>
      </rPr>
      <t xml:space="preserve"> When assessing the risk of foreign lawful access for the purposes of Clause 14 of the EU Standard Contractual Clauses (EU SCC), it has to be determined whether such foreign lawful access to personal data in clear text is to occur in a manner that does not respect the essence of the fundamental rights and freedoms or exceeds what is necessary and proportionate in a democratic society to safeguard one of the objectives listed in Article 23(1) of the GDPR. The analysis only has to assess provisions of the target jurisdiction that grant public authorities access to the personal data at issue and fail to, in essence, satisfy any of the following four requirements: (1) Access is subject to the principle of legality, i.e. of clear, precise and accessible rules, (2) access is subject to the principle of proportionality, (3) there are effective means of legal redress for the data subjects to pursue their rights in the target jurisdiction in connection with an access to their personal data, and (4) any access is subject to legal recourse to an independent and impartial court (or other forms of independent recourse bodies). The legal basis for the foregoing is Art. 44 et seq. GDPR, Art. 6 Swiss Data Protection Act, Art. 16 et seq. revised Swiss Data Protection Act; Recommendation 01/2020 of the European Data Protection Board (Version 2.0 of June 18, 2021); Commission Implementing Decision on standard contractual clauses for the transfer of personal data to third countries pursuant to Regulation (EU) 2016/679 of the European Parliament and of the Council of the European Commission (C(2021) 3972 final of June 4, 2021), Guide for checking the admissibility of data transfers with reference to foreign countries (Art. 6 para. 2 letter a FADP) of the Swiss Federal Data Protection and Information Commissioner dated June 18, 2021 (as amended on June 22, 2021).</t>
    </r>
    <r>
      <rPr>
        <sz val="11"/>
        <color theme="1"/>
        <rFont val="Calibri"/>
        <family val="2"/>
        <scheme val="minor"/>
      </rPr>
      <t xml:space="preserve">
</t>
    </r>
  </si>
  <si>
    <r>
      <rPr>
        <vertAlign val="superscript"/>
        <sz val="10"/>
        <color theme="1"/>
        <rFont val="Calibri"/>
        <family val="2"/>
        <scheme val="minor"/>
      </rPr>
      <t>3</t>
    </r>
    <r>
      <rPr>
        <sz val="10"/>
        <color theme="1"/>
        <rFont val="Calibri"/>
        <family val="2"/>
        <scheme val="minor"/>
      </rPr>
      <t xml:space="preserve"> The objectives of Article 23(1) GDPR are: (a) national security; (b) defence; (c) public security; (d) the prevention, investigation, detection or prosecution of criminal offences or the execution of criminal penalties, including the safeguarding against and the prevention of threats to public security; (e) other important objectives of general public interest of the Union or of a Member State, in particular an important economic or financial interest of the Union or of a Member State, including monetary, budgetary and taxation matters, public health and social security; (f) the protection of judicial independence and judicial proceedings; (g) the prevention, investigation, detection and prosecution of breaches of ethics for regulated professions; (h) a monitoring, inspection or regulatory function connected, even occasionally, to the exercise of official authority in the cases referred to in points (a) to (e) and (g); (i) the protection of the data subject or the rights and freedoms of others; (j) the enforcement of civil law claims.</t>
    </r>
    <r>
      <rPr>
        <sz val="11"/>
        <color theme="1"/>
        <rFont val="Calibri"/>
        <family val="2"/>
        <scheme val="minor"/>
      </rPr>
      <t xml:space="preserve">
</t>
    </r>
  </si>
  <si>
    <r>
      <rPr>
        <vertAlign val="superscript"/>
        <sz val="10"/>
        <color theme="1"/>
        <rFont val="Calibri"/>
        <family val="2"/>
        <scheme val="minor"/>
      </rPr>
      <t>4</t>
    </r>
    <r>
      <rPr>
        <sz val="10"/>
        <color theme="1"/>
        <rFont val="Calibri"/>
        <family val="2"/>
        <scheme val="minor"/>
      </rPr>
      <t xml:space="preserve"> Where mass surveillance is permitted, the criteria developped by the European Court of Human Rights (ECHR) in its decision of September 13, 2018 and May 25, 2021 re Big Brother Watch and others vs. The United Kingdom (58170/13, 62322/14, 24960/15) should be taken into consideration, too. Protecting national security was considered a valid reason for mass surveillance by the ECHR (§ 314). However, the ECHR requires that national law adequately and clearly sets out (1) the nature of the offences that may give rise to a surveillance order, (2) definition of the categories of persons whose communications may be intercepted, (3) the limitation of the duration of the interception (3-6 months), (4) procedure to be followed in examining, using and storing the data obtained, (5) provisions to be made in the event that the data are disclosed to others and (6) circumstances in which intercepted data may or must be erased or destroyed (op. cit. § 307). Further, national law has to provide for (7) arrangements for controlling the implementation of clandestine surveillance measures (preferably judicial control, but other means may be acceptable, as well), and (8) remedies provided by national law (ibid.). Also, it has to be ensured that (9) surveillance (end-to-end) is approved in advance by an independent body prior to it taking place and that (10) the search terms are to be subject to an approval procedure by an independent internal body (for avoiding overly broad terms). It appears that these two last requirements may not yet be implemented in all European countries, which fact might permit not requiring them for the time being for international transfers.</t>
    </r>
  </si>
  <si>
    <t>* This form was developed by David Rosenthal, VISCHER (Switzerland). David Rosenthal can be reached at david@rosenthal.ch (private) or drosenthal@vischer.com (office).</t>
  </si>
  <si>
    <r>
      <rPr>
        <b/>
        <sz val="8"/>
        <color theme="0" tint="-0.499984740745262"/>
        <rFont val="Calibri"/>
        <family val="2"/>
        <scheme val="minor"/>
      </rPr>
      <t>DISCLAIMER:</t>
    </r>
    <r>
      <rPr>
        <sz val="8"/>
        <color theme="0" tint="-0.499984740745262"/>
        <rFont val="Calibri"/>
        <family val="2"/>
        <scheme val="minor"/>
      </rPr>
      <t xml:space="preserve"> You are using of this spreadsheet on an "as is" basis without any implied or express warranties, and entirely at your own risk, as it may contain errors. It provided you for informational purposes only and does not replace getting professional legal advice. Please report me any errors you find or other thoughts you have, so that I can update the file. See also my other work at https://www.rosenthal.ch, my transfer impact analysis (TIA) template for use with the EU SCC at https://www.rosenthal.ch/downloads/Rosenthal_EU-SCC-TIA.xlsx and my template for assessing the risk of foreign lawful access for cloud providers at https://www.rosenthal.ch/downloads/Rosenthal_Cloud_Lawful_Access_Risk_Assessment.xlsx.</t>
    </r>
  </si>
  <si>
    <t>All rights in this spreadsheet are reserved. This file is made available under a free Creative Commons "Attribution-ShareAlike 4.0 International" (CC BY-SA 4.0) license  (https://creativecommons.org/licenses/by-sa/4.0/). The input fields (blue background and blue text) and their content are not subject to the license. However, if a country-specific assessment is published, they shall also be subject to the same license as the rest of the spreadsheet. Attribution must also include reference to the link where the original and master version of this file can be obtained at www.rosenthal.ch. If you need a different license, contact me at david@rosenthal.ch.</t>
  </si>
  <si>
    <r>
      <t xml:space="preserve">See the notes at the end for more information on the scope and legal basis of this document. Read them in particular if you are subject to </t>
    </r>
    <r>
      <rPr>
        <b/>
        <sz val="10"/>
        <color theme="1"/>
        <rFont val="Calibri"/>
        <family val="2"/>
        <scheme val="minor"/>
      </rPr>
      <t>professional secrecy
obligations</t>
    </r>
    <r>
      <rPr>
        <sz val="10"/>
        <color theme="1"/>
        <rFont val="Calibri"/>
        <family val="2"/>
        <scheme val="minor"/>
      </rPr>
      <t xml:space="preserve">. Also consult the additional worksheets for more examples, infos and an illustration of the scenarios in which a TIA is necessary as per the EU SCC.
The </t>
    </r>
    <r>
      <rPr>
        <sz val="10"/>
        <color rgb="FF0070C0"/>
        <rFont val="Calibri"/>
        <family val="2"/>
        <scheme val="minor"/>
      </rPr>
      <t>blue text</t>
    </r>
    <r>
      <rPr>
        <sz val="10"/>
        <color theme="1"/>
        <rFont val="Calibri"/>
        <family val="2"/>
        <scheme val="minor"/>
      </rPr>
      <t xml:space="preserve"> in the template is mere sample text; the values and reasoning do </t>
    </r>
    <r>
      <rPr>
        <i/>
        <sz val="10"/>
        <color theme="1"/>
        <rFont val="Calibri"/>
        <family val="2"/>
        <scheme val="minor"/>
      </rPr>
      <t>not</t>
    </r>
    <r>
      <rPr>
        <sz val="10"/>
        <color theme="1"/>
        <rFont val="Calibri"/>
        <family val="2"/>
        <scheme val="minor"/>
      </rPr>
      <t xml:space="preserve"> necessarily represent the author's opinion and are given for illustration purposes only. </t>
    </r>
  </si>
  <si>
    <t>December 5, 2021</t>
  </si>
  <si>
    <t>https://www.rosenthal.ch/downloads/Rosenthal_EU-SCC-TIA_010921.xlsx</t>
  </si>
  <si>
    <t>Added a new worksheet for assessing foreign laws with regard to their lawful access laws and the compatibility of such laws with the GDPR. The main template did not change. The worksheet indicating the changes between Draft 1.01 and Version 1.01 was removed, though</t>
  </si>
  <si>
    <t>Template: Version 1.01 (December 5, 2021)</t>
  </si>
  <si>
    <t>Republic of Serbia (RS)</t>
  </si>
  <si>
    <t>Moravcevic Vojnovic i Partneri in cooperation with Schoenherr</t>
  </si>
  <si>
    <t>Criminal Procedure Code (CrPC); Civil Procedure Law (LCP); General Administrative Procedure Law (LGAP); Law on Tax Procedure and Tax Administration (LTA); Law on Inspection (LI); Law on Protection of Competition (LPC); Law on Police (LP); Law on Military Security Agency (MSA) and Military Intelligence Agency (MIA); Law on Security Intelligence Agency (SIA); Law on Electronic Communications (LEC)</t>
  </si>
  <si>
    <t>Based on the RS Constitution, Article 42, the use of personal data for purposes other than those for which data are collected is prohibited, except for purposes of investigating criminal offences and national security, in the manner set forth by the law. The lawful access to information or documentation that may contain personal data is set forth by different laws. Laws set clear and precise provisions on disclosure/submission of documents in different types of proceedings. There are no discretionary rights of public authorities related to requirements for disclosure of documents, nor are the legal entities obligated to disclose documents outside of scope of laws and proceedings conducted in accordance with laws. Also, laws in RS are publicly available. Some laws which set forth the possibility of lawful access are the following: (i) CrPC - in criminal proceeding the court may require submission or take away the documentation which may be used as a proof of certain relevant facts (Articles 139 and 147 of the CrPC); also the search of premises, people and devices for automatic data processing may be undertaken during the criminal procedure under the requirements set forth by the CrPC, when relevant documents may be temporarily seizured by the competent authority (Articles 152 - 160 of the CrPC); under the special conditions, in case of serious crimes, the computer data search may be implemented (Articles 178 - 180 of the CrPC); (ii) LCP - contains clear rules on the submission of the documentation to the court in civil procedure (Articles 240-243 of the LCP); (iii) LGAP - contains clear rules on the submission of the documentation to the authority in the administrative procedure (Article 122 of the LGAP); (iv) LTA - tax authorities are authorized to require the information and documentation from tax payers and third parties in accordance with rules set forth in Articles 43 - 47 of the LTA; (v) LI - based on the LI, authorizations of inspectors when monitoring the compliance of the legal entity with laws include the insight in publicly available data related to the entity which is under the monitoring, as well as ordering the submission of documentation (Article 21 of the LI); the obligation of submission the relevant documentation is set forth also for the third parties in possession of documentation (Article 23 of the LI); (vi) LPC - the LPC sets forth the possibility of the competition authority to conduct a dawn raid when the authority may access to data and documentation held by the entity under the monitoring and temporarily take away the documentation; (vii) LP - the LP provides for the possibility of police to require data and documents from private individuals or legal entities, but the person/entity required to provide such data/documents is not obligated to disclose them unless non-disclosure of information may lead to a crime (Article 91 of the LP); (viii) Law on MSA and MIA sets forth the obligation of legal entities to allow the MSA and the MIA to review and access documentation and records (Articles 9 and 26 of the Law on MSA and MIA); for collection of data from private individuals the prior consent of individual is needed (Article 8 of the Law on MSA and MIA); the MSA may also secretly collect documentation and perform covert insight in data records (Article 12 para 1 points 2) and 3) of the Law on MSA and MIA); (ix) Law on SIA - the SIA may require data and documentation from legal entities and private individuals (Articles 10-11 of the Law on SIA). Regarding the electronic service providers, the LEC requires them to submit relevant data to the Regulatory Agency for Electronic Communications and Postal Services (RATEL) as a supervisory authority, such as data necessary to determine the compliance of the providers with the LEC, to analyze the market etc.</t>
  </si>
  <si>
    <t xml:space="preserve">Based on the RS Constitution, Article 42, the use of personal data for purposes other than those for which data are collected is prohibited, except for purposes of investigating criminal offences and national security, in the manner set forth by the law. Furthermore, the Serbian Law on Personal Data Protection (LPDP) sets forth the same provision as Article 23 (1) of the GDPR. Based on the Article 40 of the LPDP (Restrictions) the scope of the obligations and rights of data subjects provided for in the LPDP may be restricted only for one of the listed objectives (national security, defense, public security, investigating criminal offences, the enforcement of civil law claims etc.). To the best of our knowledge, the grounds for lawful access in RS exist only for objectives listed in the Article 23 (1) GDPR, i.e. Article 40 of the LPDP. </t>
  </si>
  <si>
    <t>According to the Article 40 of the LPDP, the scope of the obligations and rights of data subjects provided for in the LPDP may be restricted when such a restriction respects the essence of the fundamental rights and freedoms, and is a necessary and proportionate measure in a democratic society. The same principles are also set forth by the RS Constitution, Article 20. The legal standard is that the competent authorities in the above-mentioned proceedings may access and take away only those data and documentation that may be relevant for the particular case.</t>
  </si>
  <si>
    <t>There are effective means of legal redress (e.g., claims for damages, right of access, right of erasure) for the data subjects to pursue their rights under local in connection with an access to their personal data</t>
  </si>
  <si>
    <t xml:space="preserve">Data subject may claim for damages in case of unlawful data processing (Article 86 of the LPDP). Also, data subject may exercise rights set forth by the LPDP, which include right of access, right of erasure etc. These rights may be exercised in the procedure before the controller or before the court. When data processing is performed by the state authorities (excluding courts when acting within their competencies), for special purposes (investigating criminal offences or national security), some of data subjects' rights may be exercised through the Commissioner for Information of Public Importance and Personal Data Protection (Commissioner) (Article 35 of the LPDP). Please note that the Commissioner is not competent for monitoring courts when courts process data within their competencies, due to their independency. </t>
  </si>
  <si>
    <t>Data subject may submit a complaint to the Commissioner in case of unlawful data processing (Article 82 of the LPDP). Also, the data subject may require the court protection in case of data processing that is not in accordance with the LPDP (Article 84 of the LPDP). Regarding the particular proceedings before the state authorities, the appeal is also possible against the fines imposed on data subjects in case they did not disclose the documents at the request of the state authorities (Article 148 of the CrPC, Article 243 of the LCP).</t>
  </si>
  <si>
    <t>Among the public authorities that may require a company to disclose/submit data and documents are (i) court - in criminal and civil proceeding; (ii) prosecutor - in criminal proceeding; (iii) the police; (iv) administration authorities, including competition authority, tax authority etc.; (v) national security and intelligence authorities – the MSA, the MIA and the SIA. Disclosure of the documents is required for the purposes of conducting the proceeding (criminal procedure, civil procedure, administrative procedure etc.), for national security purposes etc. Regarding the electronic service providers, the LEC requires them to submit relevant data to the RATEL as a supervisory authority, such as data necessary to determine the compliance of the providers with the LEC, to analyze the market etc. Similarly, the participants in the regulated markets may be obligated to submit certain data to the competent regulatory authorities. In these cases, the decisions based on the submitted data and/or documents may be generally appealed before the competent authority of second instance and/or administrative court.</t>
  </si>
  <si>
    <t xml:space="preserve">The obligation of the companies to retain certain data or documents is set forth by the relevant laws but usually concerns its own data and rarely somebody else’s (customers’) data. Some documents shall be permanently retained and they are archived in accordance with the Law on Archiving. However, retention obligation is usually not set forth for the purposes of submission to the relevant authorities, but documents may be submitted if such requests come during the retention period.  </t>
  </si>
  <si>
    <t xml:space="preserve">A company is generally obligated to submit documents that are in its ownership/under its control. No rules exist regarding data that is remotely accessible, but we assume that the state authorities may require the submission of these data as well. However, the laws generally would not require a company to submit data or documents that the company has no right to access even if it is within reach. </t>
  </si>
  <si>
    <t xml:space="preserve">The laws do not impose such grounds as justified grounds for refusal to disclose data or documents. Also, the disclosure of the business secret shall be deemed lawful in case it is required by special laws (Article 3 of the Law on the Protection of the Business Secret), e.g. in criminal proceedings. Moreover, the LTA sets forth that the person/entity that holds the documentation on the behalf of the tax payer shall disclose documentation in those cases when the tax payer should be obligated to disclose them, i.e. in cases when there are no grounds for tax payer to refuse disclosure (Article 47 of the LTA). Still, some service providers, such as attorneys at law and tax consultants, do not have the obligation to disclose the confidential information of their clients (Article 46 of the LTA, Article 93 of the CrPC etc.). </t>
  </si>
  <si>
    <t xml:space="preserve">No clear definition of the control applicable to all proceedings in which data or documents may be required by the public authorities is set forth. Still, generally no one is obligated to disclose data and documents in case it does not have permission to access them, even though there are technical possibilities to gain such access.  </t>
  </si>
  <si>
    <t>The laws do not impose such grounds as justified grounds for refusal to disclose data or documents.</t>
  </si>
  <si>
    <t>The rule is that the client-attorney at law communication is privileged (e.g. in the procedure before the competition authority). An attorney at law is not obligated to disclose information of its clients in the criminal proceeding, civil, administrative proceeding etc. Regarding the tax obligations of the company, the tax consultant may refuse to disclose information of its client (Article 46 of the LTA). The disclosure of the business secret is allowed when it is required by the special laws. In criminal proceeding, state secret shall not be disclosed unless certain conditions are fulfilled, while the business secret shall be disclosed.</t>
  </si>
  <si>
    <t>In proceedings that are conducted before the state authorities in the RS, the state authorities act in accordance with the laws of the RS. Also, the Serbian LPDP is applicable to data protection matters. Thus, no grounds that compliance violates foreign law may be used. Still, the protection of the foreign secret data is set forth by the Law on Data Secrecy for data entrusted to the RS by the foreign country or international organization, in accordance with concluded international agreement. The protection of the foreign secret data is applicable ground to push back a request of authority in the criminal proceeding only under the set conditions.</t>
  </si>
  <si>
    <t>No such requests set forth by the law. Still, please note that if information or data is in company's possession it would be required to submit it regardless of protective measures imposed to it in its regular business activities.</t>
  </si>
  <si>
    <t xml:space="preserve">Please note that only close family members of the party to the proceeding may refuse to disclose data and documents, as well as attorneys at law, tax consultants, physicians and a priest' secret. The state secret is also protected from disclosure (excluding in criminal proceeding where it may be disclosed under certain conditions). In administrative procedure, the witness may also reject to disclose certain information if this may cause him/her significant material damages, criminal charges against him/her or his/her close relative etc. </t>
  </si>
  <si>
    <t xml:space="preserve">Please see answers to questions 4) and 5) above. No deadline is determined related to appeals. Still, it is expected that the data subject firstly submits request to the data controller in order to exercise its rights set forth by the LPDP and only after the controller rejects the request or does not act within the set deadline, the data subject may submit the complaint to the Commissioner. Thus, the submission of the complaint to the Commissioner does not postpone the production (or seizure) of the data or documents. </t>
  </si>
  <si>
    <t>Although this is not set forth by the laws, the non-disclosure agreements used in RS usually include the provision on the informing of other party to the agreement of a lawful access requests or seizures. No provision on disclosure of a lawful access request/seizure in general is set forth by the law.</t>
  </si>
  <si>
    <t>No statistics available.</t>
  </si>
  <si>
    <t>/</t>
  </si>
  <si>
    <t>CrPC; Law on MSA and MIA; Law on SIA; LEC</t>
  </si>
  <si>
    <t>The Criminal Procedure Code (CrPC) provide for a possibility of state authorities to supervise the private communications of suspect, which includes the right of state authorities to intercept phone calls, communication through e-mails and even letters of suspect. The clear and precise conditions and rules governing the supervision of private communications for the purposes of a specific criminal procedure are set forth in Articles 166 - 170 of the CrPC. The procedure of covert interception of the private communications for the national security purposes are set forth by the Law on MSA and MIA (Articles 12 - 20 of the Law on MSA and MIA), as well as by the Law on SIA (Articles 13 - 15g of the Law on SIA). Thus, laws set clear and precise provisions on interception of private communications and there are no discretionary rights of public authorities related to the requirements for private communications interception. The aforementioned laws are publicly available.</t>
  </si>
  <si>
    <t>The interception of the private communication may be done by the competent authorities only for the purposes of investigating certain types of criminal offences (mostly serious crimes) or for the national security purposes (Article 41 of the RS Constitution).</t>
  </si>
  <si>
    <t>According to the Article 40 of the LPDP, the scope of the obligations and rights of data subjects provided for in the LPDP may be restricted when such a restriction respects the essence of the fundamental rights and freedoms and is a necessary and proportionate measure in a democratic society. The same principles are also set forth by the RS Constitution, Article 20. Also note that the covert interception of the private communications may be done only if the limited conditions are met (e.g. there are grounds of doubt that the person committed a crime and there are no other ways to collect evidence or the collection of evidence in other way would be considerably aggravated). When deciding on the implementation of the interception of private communication, the court shall particularly take into account if the same result may be achieved in other less intrusive way (Article 161 of the CrPC). The same rules on the circumstances that need to be taken in consideration when deciding on determination and implementation of interception of the communications are set forth by the Article 14 of the Law on SIA.</t>
  </si>
  <si>
    <t xml:space="preserve">Data subject may claim for damages in case of unlawful data processing (Article 86 of the LPDP). Also, data subject may exercise rights set forth by the LPDP, which include right of access, right of erasure etc. These rights may be exercised in the procedure before the controller and before the court. When data processing is performed by the state authorities (excluding courts when acting within their competencies) for special purposes (investigating criminal offences or national security), some of data subjects' rights may be exercised through the Commissioner (Article 35 of the LPDP). Please note that the Commissioner is not competent for monitoring courts when courts process data within their competencies, due to their independency. </t>
  </si>
  <si>
    <t xml:space="preserve">Data subject may submit a complaint to the Commissioner in case of unlawful data processing (Article 82 of the LPDP). Also the data subject may require the court protection in case of data processing that is not in accordance with the LPDP (Article 84 of the LPDP). </t>
  </si>
  <si>
    <t>Under the CrPC, the Law on MSA and MIA and the Law on SIA, authorities competent for lawful interception of private communications are the police, the MCA, the SIA, public prosecutor and court. Based on the CrPC, the judge competent for the investigation phase of the criminal proceeding (preliminary proceeding) orders the interception of the private communication of suspect based on the prosecutor's detailed suggestion. The interception order is implemented by the police, the MSA or the SIA. Thus, the court decides on the implementation of interception in criminal procedure. The interception of private communications of suspect may be done only in cases of crimes determined by the Article 162 of the CrPC (mainly serious crimes). On the other hand, in case of interception of the private communications by the MSA for national security purposes, the competent court (i.e. judge determined by the president of the competent court) decides on the interception based on the proposal of the head of the MSA (Articles 13a and 14 of the Law on MSA and MIA). The interception of the private communications by the SIA may be done based on the court's order as well, issued by the president of the competent court or judge determined by him/her, at the request of the head of the SIA (Articles 15 and 15a of the Law on SIA).</t>
  </si>
  <si>
    <t>Providers of electronic communications services, such as telecommunication operators and providers of internet services, are subject to obligation to implement or permit lawful interception requests under the LEC.</t>
  </si>
  <si>
    <t xml:space="preserve">The providers are required to retain certain data of their customers based on Articles 128-130 of the LEC, such as source of communication, commencement, duration and completion of communication, location of mobile device of customer etc. Data which may reveal the content of communication shall not be retained. The LEC also imposes the obligation of providers to retain abovementioned data for a period of twelve months.  </t>
  </si>
  <si>
    <t>The covert interception to the private communication (telephone calls, e-mails etc.) may be done not only after the acceptance of the public body's request by the electronic communication provider, but also the public authorities are authorized to independently access to the retained data (as defined above) (Article 9 para 2 of the Rulebook which regulates devices and technical support for lawful interception of electronic communications and technical requirements for fulfilment of the obligation to retain data on electronic communications). The Law on MSA and MIA sets forth that the MSA may access any place in order to install the devices necessary for the lawful interception of private communications. Based on Article 18 of the Law on MSA and MIA, in case of serious crimes, if necessary, the MSA may suggest determination and implementation of other measures for interception of private communications to the prosecutor, including audio recording and video recording of the person whose communications are intercepted. No detailed rules are set forth for such cases nor the laws provided for restrictions.</t>
  </si>
  <si>
    <t>The communication between the accused and the attorney at law is privileged communication which cannot be subject to interception. This privilege is guaranteed by the RS Constitution (Article 33).</t>
  </si>
  <si>
    <t>The CrPC allows only for interception of the private communications of suspect (Article 166-170 of the CrPC). The Law on MSA and MIA and the Law on SIA lay down the possibility of interception of the private communications over the certain person, group of people or organization (Articles 13a and 14 of the Law on MSA and MIA, Article 14 of the Law on SIA). Please note that the interception of the communication of the third party may be undertaken if the legal requirements regarding such third party are met based on the new facts learned during the interception of suspect.</t>
  </si>
  <si>
    <t>Although the LPDP imposes transparency principle and obligation of the controller that processes personal data for special purposes (investigating criminal offences or national security purposes) to inform the data subject on processing of his/her data (Articles 22 and 25 of the LPDP), the interception of private communications under the CrPC, the Law on MSA and MIA and the Law on SIA is covert. Data on determination and implementation of covert interception of private communications represent secret information (Article 165 of the CrPC, Article 14 of the Law on MSA and MIA and Article 15g of the Law on SIA). Thus, in these situations the authorities are not obliged to provide the data subject full information or the information shall be provided postponed, based on Article 25 paras 2-5 of the LPDP. Regarding the criminal proceeding, the suspect becomes familiar with all data on covert interception during the investigation, i.e. after the hearing.</t>
  </si>
  <si>
    <t xml:space="preserve">The LEC does not entitle the provider to appeal a request for interception. Still, the request for interception is based on the court order and the provider shall reject the request in case of absence of the court order. </t>
  </si>
  <si>
    <t>Both providers of electronic communication services and state authorities that lawfully intercept the private communications shall submit statistics on the number of access requests to the retained data (for information on retained data please see the answer to the question c)) to the Commissioner once a year. According to the information published by the Share Foundation (non-profit civil society organization) based on such reports submitted to the Commissioner for 2020, there were cca 2000 access requests to the retained data submitted to the telecommunication providers, while providers allowed access in cca 1900 cases. Regarding the internet services providers, this relation was cca 520 access requests and cca 440 accesses granted. The Share Foundation Report is available at the following link: https://www.sharefoundation.info/wp-content/uploads/Zadrzani-podaci-2020_izvestaj.pdf. The last submitted data on independent access of public authorities to the retained data are for 2017 when one of the providers in Serbian market (Telenor) reported more than 350 000 of such cases to the Commissioner.</t>
  </si>
  <si>
    <t>The Commissioner conducted the monitoring of the compliance of Serbian telecommunication providers with the LPDP for 2012. The Commissioner's report is not publicly available. The Constitutional Court of the RS declared certain provisions on covert interception of the private communications contained in the LEC, the Law on MSA and MIA and the Law on SIA unconstitutional. Some of the proceedings before the Constitutional Court were initiated by the Commissioner and the Protector of Citizens (Ombudsman). Also note that the National Assembly and its Security Services Control Committee oversee the activities of the RS security services based on the Article 15 of the Law on National Assembly.</t>
  </si>
  <si>
    <t>The surveillance order may be issued in order to intercept the communications of a person, group of people or organization in case of grounds for suspicion that they undertake activities against the security of the RS (Article 14 of the Law on SIA) or for the purposes within the scope of the MSA's activities, such as revealing and disabling the internal and international terrorism and other organized violence against the Ministry of Defense and the Army of the RS, revealing and collecting evidence for crimes that jeopardize secret data and crimes against the security of computer data, when such crimes are against the Ministry of Defense and Army of the RS etc. (Article 10 of the Law on MSA and MIA).</t>
  </si>
  <si>
    <t>The Law on SIA sets forth that the communications of person, group of people or organization in case of grounds for suspicion that they undertake activities against the security of the RS (Article 14 of the Law on SIA) may be intercepted. No precise rules are set forth by the Law on MSA and MIA, although it is clear that the communications of person, group of people or organization may be intercepted if there is a necessity within the scope of the MSA's competences.</t>
  </si>
  <si>
    <t>The covert interception of the communication may be undertaken by the MSA for a period of six months and may be extended once for the same period (Article 17 of the Law on MSA and MIA). The covert interception conducted by the SIA may be undertaken for a period of three months, but it may be extended three times for the same period each time (Article 15a of the Law on SIA).</t>
  </si>
  <si>
    <t>The secrecy of the documentation obtained based on the covert interception of the communication is guaranteed. No other detailed rules on examining, using and storing the data obtained.</t>
  </si>
  <si>
    <t>No such rules are set forth by the laws. Still, please note that the interception of private communications under the Law on MSA and MIA and the Law on SIA is covert. Each person that gets acquainted with the data need to keep them secret (Article 14 of the Law on MSA and MIA and Article 15g of the Law on SIA).</t>
  </si>
  <si>
    <t>The destruction of data is regulated only for the situation of urgent covert interception of the communications. If judge does not authorize the extension of the covert interception in this case, previously collected data shall be destroyed (Article 15 of the Law on MSA and MIA and Article 15b of the Law on SIA).</t>
  </si>
  <si>
    <t xml:space="preserve">The covert interception of the communication may be done only based on the order of a competent court, i.e. president of the competent court or judges determined by him/her (Articles 13a-15 of the Law on MSA and MIA and Articles 15-15b of the Law on SIA). </t>
  </si>
  <si>
    <t>No rules on search terms and their use are set forth by the laws.</t>
  </si>
  <si>
    <t xml:space="preserve">The interception of the private communication may be done by the competent authorities only for the national security purposes. </t>
  </si>
  <si>
    <t>According to the Article 40 of the LPDP, the scope of the obligations and rights of data subjects provided for in the LPDP may be restricted when such a restriction respects the essence of the fundamental rights and freedoms and is a necessary and proportionate measure in a democratic society. The same principles are also set forth by the RS Constitution, Article 20. When deciding on the implementation and duration of the interception of the private communication, the authority shall particularly take into account if the same result may be achieved in other less intrusive way (Article 14 of the Law on SIA).</t>
  </si>
  <si>
    <t>Data subject may claim for damages in case of unlawful data processing (Article 86 of the LPDP). Also, data subject may exercise rights set forth by the LPDP, which include right of access, right of erasure etc. These rights may be exercised in the procedure before the controller or before the court. When data processing is performed by the state authorities (excluding courts when acting within their competencies), for special purposes (investigating criminal offences or national security), some of data subjects' rights may be exercised through the Commissioner (Article 35 of the LPDP). Please note that the Commissioner is not competent for monitoring courts when courts process data within their competencies, due to their independency.</t>
  </si>
  <si>
    <t>The surveillance may be done by the MSA within the scope of its competences that includes revealing and disabling the internal and international terrorism and other organized violence against the Ministry of Defense and the Army of the RS, revealing and collecting evidence for crimes that jeopardize secret data and crimes against the security of computer data, when such crimes are against the Ministry of Defense and Army of the RS etc. The MSA is competent for the protection of the security of the Ministry of Defense and the Army of the RS. The SIA may undertake surveillance of communication of a person, group of people or organization in case of grounds for suspicion that they undertake activities against the security of the RS.</t>
  </si>
  <si>
    <t>No such rules on redirection of communications traffic or content of a particular kind to the public authority are set forth by the law. The interception of the communication may be done based on the public authority's request to access the metadata or the content of the communication. The representatives of the SIA may also be present in the premises of the provider.</t>
  </si>
  <si>
    <t>No such rules are set forth by the law.</t>
  </si>
  <si>
    <t>No clear definition of the control is set forth. Still, the provider is not obligated to retain the metadata it had not produced or processed (Article 128 of the LEC).</t>
  </si>
  <si>
    <t>The LEC does not impose such grounds as justified grounds for provider to refuse access.</t>
  </si>
  <si>
    <t>No such requests are set forth by the law.</t>
  </si>
  <si>
    <t>We are not aware of any other restrictions or grounds for provider to push back.</t>
  </si>
  <si>
    <t>Please note that the covert interception of the communication may be done only based on the order of competent court. Also, the number of the access requests to the retained meta data shall be notified to the Commissioner once a year by the providers of electronic communication services and state authorities that lawfully intercept the private communications. Furthermore, the National Assembly and its Security Services Control Committee oversee the activities of the RS security services based on the Article 15 of the Law on National Assembly.</t>
  </si>
  <si>
    <t>The LEC does not entitle the provider to appeal a surveillance order. Still, the surveillance order is issued by the court and the provider shall reject the access request in case of absence of the court order.</t>
  </si>
  <si>
    <t xml:space="preserve">No such rules (permission or prohibition) are set forth. </t>
  </si>
  <si>
    <t>Both providers of electronic communication services and state authorities that lawfully intercept the private communications shall submit statistics on the number of access requests to the retained meta data (for information on retained data please see the answer to the question c)) to the Commissioner once a year. According to information published by the Share Foundation (non-profit civil society organization) based on such reports submitted to the Commissioner for 2020, there were cca 2000 access requests to the retained data submitted to the telecommunication operators, while operators allowed access in cca 1900 cases. Regarding the internet services providers, this relation was cca 520 access requests and cca 440 accesses granted. The Share Foundation Report is available at the following link: https://www.sharefoundation.info/wp-content/uploads/Zadrzani-podaci-2020_izvestaj.pdf. The last submitted data on independent access of public authorities to the retained data are for 2017 when one of the providers in Serbian market (Telenor) reported more than 350 000 of such cases to the Commissioner.</t>
  </si>
  <si>
    <t>The Commissioner conducted the monitoring of the compliance of Serbian telecommunication providers with the LPDP for 2012. The Commissioner's report is not publicly available. The Constitutional Court of the RS declared certain provisions on covert interception of the private communications contained in the LEC, the Law on MSA and MIA and the Law on SIA unconstitutional. Some of the proceedings before the Constitutional Court were initiated by the Commissioner and the Protector of Citizens (Ombudsman).</t>
  </si>
  <si>
    <t>Law on Prevention of Money Laundering and Terrorism Financing (LPML), LEC</t>
  </si>
  <si>
    <t>The LPML lays down the rules under which the entities subject to obligations set forth by the LPMLT (banks, auditors, leasing companies, real estate agents, tax consultants, attorneys at law etc.) are obligated to submit to the Administration for the Prevention of the Money Laundering (APML) information related to the transaction and the client in cases of suspicion that the money laundering or financing of terrorism may take place (Article 47 of the LPML). The way of submission of the previously mentioned information to the APML is regulated in more details by the Rulebook on the Methodology for Implementation of Activities in Accordance with the LPML. Also note that there is a general obligation to report serious crimes that has been committed to the competent authorities. In contrary, in case of knowledge that the serious crime had been committed and absence of reporting to the authorities, the person may be charged for the criminal offence under the Article 332 of the Criminal Code.</t>
  </si>
  <si>
    <t>The reporting obligations are only for the objectives listed in Article 23 (1) of the GDPR, i.e. Article 40 of the LPDP, such as investigating criminal offences.</t>
  </si>
  <si>
    <t xml:space="preserve">According to the Article 40 of the LPDP, the scope of the obligations and rights of data subjects provided for in the LPDP may be restricted when such a restriction respects the essence of the fundamental rights and freedoms and is a necessary and proportionate measure in a democratic society. The same principles are also set forth by the RS Constitution, Article 20. </t>
  </si>
  <si>
    <t>The self-report of certain data under the LPML shall be done by the banks, auditors, leasing companies, real estate agents, tax consultants, attorneys at law etc. (Article 4 of the LPML). Telecommunication providers are not included among the entities subject to self-report obligations under the LPML. All private individuals and legal entities are obligated to report serious crimes in accordance with the Criminal Code. Still, the requirements under which the self-reporting obligation exist are stricter for the officials who become acquainted with the crime when performing their official duties.</t>
  </si>
  <si>
    <t>In the scope of self-reporting obligation under the LPML are data on the money laundering and financing of terrorism, while in the scope of self-reporting obligation in accordance with Criminal Code are the crimes for which a life imprisonment is prescribed. Different rules under the Criminal Code exist for officials, who need to report crimes they become acquainted with during the performance of their official duties and for which the imprisonment for a term over five years is set forth.</t>
  </si>
  <si>
    <t xml:space="preserve">No such restrictions are set forth by the law. Based on the Rulebook on the Methodology for Implementation of Activities in Accordance with the LPML, the company under the self-reporting obligation set forth by the LPML is obligated to adopt internal acts which will regulate the way of storage and access rights to the data on clients and transactions which are self-reported, as well as to implement appropriate measures when transferring data to the APML (Article 11 of the Rulebook). </t>
  </si>
  <si>
    <t>Data that need to be submitted to the APML are set forth by the LPML (Articles 47 and 99 of the LPML). No such restrictions are set forth.</t>
  </si>
  <si>
    <t>Data subject may submit a complaint to the Commissioner as an independent authority in case of unlawful data processing (Article 82 of the LPDP). Also, the data subject may require the court protection in case of data processing that is not in accordance with the LPDP (Article 84 of the LPDP).</t>
  </si>
  <si>
    <t>Data subject may submit a complaint to the Commissioner in case of unlawful data processing (Article 82 of the LPDP) or they may exercise certain rights through the Commissioner's activities (Article 35 of the LPDP). Also, the data subject may require the court protection in case of data processing that is not in accordance with the LPDP (Article 84 of the LPDP). The Commissioner is independent authority which may not require and act in accordance with orders and instructions of the state authorities when performing activities (Article 32 of the Law on the Access to the Information of Public Importance). Also note that the Commissioner is not competent for monitoring courts when courts process data within their competencies, due to their independency (Article 77 of the LPDP).</t>
  </si>
  <si>
    <t>Please note that in its previous practice, the Commissioner conducted the monitoring of the compliance of Serbian telecommunication providers with the LPDP and initiated some of the proceedings before the Constitutional Court to declare certain provisions of laws on covert interception of the private communications unconstitutional. Although the Commissioner cannot impose high fines in cases of unlawful data processing, the Commissioner raises awareness of the public in cases of unlawful data processing and may undertake other important activities as described in the answer to the question below. The highest fine that may be imposed under the LPDP is cca EUR 17 000.</t>
  </si>
  <si>
    <t>In case the complaint is submitted to the Commissioner, the Commissioner is authorized to conduct inspection in order to determine the compliance of the controller with the laws. Based on the results of inspection, the Commissioner may impose the measures against the controller, among which are the temporary or permanent suspension of the data processing activities or prohibition on data processing. Taking into account the authority of the Commissioner and the publicity these cases may have, the public bodies will usually comply with them. E.g. in case "Codes F" (2017) the Commissioner determined that the police was processing personal data of the group of people in one of the Serbian municipalities that were treated under the code F unlawfully, by (i) requiring from the health institution to provide data and (ii) keeping the record of all patients treated for disorders under this code. In the moment of the publication of information on commencement of the procedure against the police in media, the police stopped further processing of these unlawfully collected data and destroyed them. Source of information: The Commissioner's website.</t>
  </si>
  <si>
    <t>[India]</t>
  </si>
  <si>
    <t>[Khaitan &amp; Co]</t>
  </si>
  <si>
    <t>[30 November 2021]</t>
  </si>
  <si>
    <t>[These laws include the Criminal Procedure Code 1973 ("CrPC") that lays down the procedure for investigating criminal complaints and undertaking any investigation that involves access to evidence / surveillance. In addition to the CrPC, there are certain sector specific regulators and Government Authorities that have the requisitioning powers such as the: (a) Reserve Bank of India ("RBI") under laws such as the Banking Regulation Act 1949 ("BR Act") and Payment and Settlements Act 2007 and (b) Securities and Exchange Board of India ("SEBI") under the Securities and Exchange Board of India Act 1992 ("SEBI Act"); (c) Income Tax Authority under the Income Tax Act 1961 ("ITA") and (d) Authority under the Central Goods and Services Tax Act 2017 ("CGST Act").]</t>
  </si>
  <si>
    <r>
      <t>[The applicable laws do not,</t>
    </r>
    <r>
      <rPr>
        <i/>
        <sz val="10"/>
        <color rgb="FF0070C0"/>
        <rFont val="Calibri"/>
        <family val="2"/>
        <scheme val="minor"/>
      </rPr>
      <t xml:space="preserve"> inter alia</t>
    </r>
    <r>
      <rPr>
        <sz val="10"/>
        <color rgb="FF0070C0"/>
        <rFont val="Calibri"/>
        <family val="2"/>
        <scheme val="minor"/>
      </rPr>
      <t>, provide for a limit on the duration of the measure, the procedure to be followed for examining, using and storing the data obtained and the precautions to be taken when communicating the data to other parties.]</t>
    </r>
  </si>
  <si>
    <t>[The applicable laws are aimed at objectives such as prevention, investigation, detection or prosecution of criminal offences and criminal penalties.]</t>
  </si>
  <si>
    <t>[The applicable laws do not stipulate a standard of proportionality or contain provisions for obtaining the information by alternate means. However, the principle of proportionality is taken into consideration by Indian courts when reviewing lawfulness and constitutionality of a legislation or executive action.]</t>
  </si>
  <si>
    <r>
      <t xml:space="preserve">[Indian law recognises the right of judicial review against the validity of any legislations or executive powers empowering Indian public authorities to, </t>
    </r>
    <r>
      <rPr>
        <i/>
        <sz val="10"/>
        <color rgb="FF0070C0"/>
        <rFont val="Calibri"/>
        <family val="2"/>
        <scheme val="minor"/>
      </rPr>
      <t>inter alia</t>
    </r>
    <r>
      <rPr>
        <sz val="10"/>
        <color rgb="FF0070C0"/>
        <rFont val="Calibri"/>
        <family val="2"/>
        <scheme val="minor"/>
      </rPr>
      <t xml:space="preserve">, seek disclosure of personal data on grounds of procedural infirmity. Further, the Supreme Court of India in the case of </t>
    </r>
    <r>
      <rPr>
        <i/>
        <sz val="10"/>
        <color rgb="FF0070C0"/>
        <rFont val="Calibri"/>
        <family val="2"/>
        <scheme val="minor"/>
      </rPr>
      <t xml:space="preserve">Justice K. S. Puttaswamy (Retd.) v. Union of India </t>
    </r>
    <r>
      <rPr>
        <sz val="10"/>
        <color rgb="FF0070C0"/>
        <rFont val="Calibri"/>
        <family val="2"/>
        <scheme val="minor"/>
      </rPr>
      <t>(WP (Civil) no. 494 of 2012) has recognized the right to privacy as a fundamental right and an intrinsic part of the right to life and personal liberty under Article 21 of the Constitution of India.The Constitution of India grants the competent courts power to enforce fundamental rights, through the issuance of directions, orders and writs. However, such enforcement of fundamental rights is also subject to reasonable restrictions set out under the Constitution of India. ]</t>
    </r>
  </si>
  <si>
    <t>[Please see our response to point (4) above.]</t>
  </si>
  <si>
    <t>[Under the CrPC, a court or any officer in charge of a police station can summon for ‘any document or any other thing’ from a person, if it is ‘necessary or desirable’ for the purposes of any investigation, inquiry, trial or other proceeding. Further, under the CrPC, if any document, parcel or thing in the custody of a postal or telegraph authority in the opinion of a competent court, is required for the purpose of any investigation, inquiry, trial or other proceeding then it may require the postal or telegraph authority to produce such document, parcel or thing.
Under the ITA, the prescribed income tax authority may for the purposes of verification of information in its possession relating to any person, issue a notice to such person requiring him, on or before a date to be specified therein, to furnish information or documents verified in the manner specified therein. 
Under the CGST Act, any officer under the CGST Act, authorised by the proper officer not below the rank of Joint Commissioner should have access to any place of business of a registered person to inspect books of account, documents, computers, computer programs, computer software whether installed in a computer or otherwise and such other things as the officer may require and which may be available at such place, for the purpose of carrying out any audit, scrutiny, verification and checks as may be necessary to safeguard the interest of revenue. 
Under the BR Act, the RBI may call on financial institutions for statements and information relating to the business or affairs of the banking company (including any business or affairs with which such banking company is concerned) as RBI may consider necessary or expedient to obtain for the purposes of the Act. It might also call for information every half-year relating to the investments of a banking company and the classification of its advances in respect of industry, commerce, and agriculture. Further, as per Section 45-N of the Reserve Bank of India Act 1934, the RBI may conduct inspections of any non-banking institution, financial institution, or a non-banking institution being a financial institution for the purposes of verifying the correctness or completeness of any statement, information or particulars furnished to the bank or for the purpose of obtaining any information or particulars which the non-banking institution has failed to furnish on being called upon to do so. 
Under Section 11(2)(ia) of the SEBI Act, SEBI has the power to call for information and records from any person including any bank or any other authority or board or corporation established or constituted by or under any Central or State Act which, in the opinion of SEBI, shall be relevant to any investigation or inquiry by SEBI in respect of any transaction in securities. Under Section 11(2)(ib) of the SEBI Act, SEBI may also call for information from, or for furnishing information to other authorities, whether in India or outside India, having functions similar to those of SEBI, in the matters relating to the prevention or detection of violations in respect of securities laws, subject to the provisions of other laws for the time being in force in this regard. Section 11-C (3) of the SEBI Act states that the investigating authority appointed by SEBI (in case of an investigation), may require any intermediary or any person associated with securities market in any manner to furnish such information to, or produce such books, or registers, or other documents, or record before him or any person authorised by it in this behalf as it may consider necessary if the furnishing of such information or the production of such books, or registers, or other documents, or record is relevant or necessary for the purposes of its investigation. Please note that these access requests do not require court approval.]</t>
  </si>
  <si>
    <r>
      <t>Section 35 of the CGST Act 2017 read with Rule 56 of the Central Goods and Service Tax Rules 2017 requires a registered person to maintain all records for at least six years.  
Rule 29 of Non-Banking Financial Companies Acceptance of Public Deposits (Reserve Bank) Directions 2016 provides that a consolidated register for all the branches taken together at the registered office of the company should be preserved in good order for a period of not less than eight calendar years following the financial year in which the latest entry is made of the repayment or renewal of any deposit of which particulars are contained in the register. 
The SEBI (Listing Obligations and Disclosure Requirements) Regulations 2015 requires all listed entities to have a policy for preservation of documents in at least two categories: (a) documents whose preservation shall be permanent in nature and (b) documents with preservation period of not less than eight years after completion of the relevant transactions. 
Section 44AA of the ITA requires “</t>
    </r>
    <r>
      <rPr>
        <i/>
        <sz val="10"/>
        <color rgb="FF0070C0"/>
        <rFont val="Calibri"/>
        <family val="2"/>
        <scheme val="minor"/>
      </rPr>
      <t>every person carrying on legal, medical, engineering or architectural profession or the profession of accountancy or technical consultancy or interior decoration or any other profession …to keep and maintain such books of account and other documents as may enable the Assessing Officer to compute his total income in accordance with the provisions of this Act</t>
    </r>
    <r>
      <rPr>
        <sz val="10"/>
        <color rgb="FF0070C0"/>
        <rFont val="Calibri"/>
        <family val="2"/>
        <scheme val="minor"/>
      </rPr>
      <t xml:space="preserve">.” </t>
    </r>
  </si>
  <si>
    <t>[No, there are no such specific carve outs under the applicable laws.]</t>
  </si>
  <si>
    <t>["Control" is not specifically defined under the applicable laws. In a practical use case, a company will not be able to take such a plea for refusing to provide the data in case it has gained access.]</t>
  </si>
  <si>
    <t>[There are no such specific carve outs provided under the applicable laws.]</t>
  </si>
  <si>
    <r>
      <t>[No such specific carve outs have been provided under the applicable laws.
In case of lawyers, Section 126 of the Indian Evidence Act 1872 (“</t>
    </r>
    <r>
      <rPr>
        <b/>
        <sz val="10"/>
        <color rgb="FF0070C0"/>
        <rFont val="Calibri"/>
        <family val="2"/>
        <scheme val="minor"/>
      </rPr>
      <t>IEA</t>
    </r>
    <r>
      <rPr>
        <sz val="10"/>
        <color rgb="FF0070C0"/>
        <rFont val="Calibri"/>
        <family val="2"/>
        <scheme val="minor"/>
      </rPr>
      <t>”) deals with professional communications. The IEA applies to all judicial proceedings in or before any Court in India. It states that no barrister, attorney, pleader or vakil should at any time be permitted, unless with his client’s express consent, to disclose any communication made to him in the course and for the purpose of his employment as such barrister, pleader, attorney or vakil, by or on behalf of his client, or to state the contents or condition of any document with which he has become acquainted in the course and for the purpose of his professional employment, or to disclose any advice given by him to his client in the course and for the purpose of such employment. Further, the Bar Council of India Rules prohibits disclosure of communications between clients and advocates.]</t>
    </r>
  </si>
  <si>
    <t>[There are no such specific carve outs under the aplicable laws.  The extent to which Indian authorities will accept non-compliance with foreign laws as a defence will be as per their discretion and not based on any legal rules.]</t>
  </si>
  <si>
    <t>[There is no explicit provision under the applicable laws which restrict the public authorities to direct such "hack". Accordingly, a direction for the same is not legally barred under the applicable laws.]</t>
  </si>
  <si>
    <t>[N/A]</t>
  </si>
  <si>
    <t>[The powers of criminal courts and public authorities mentioned above do not expressly provide for a right to challenge the access itself or review data access requests /access measures but are subject to judicial review. Please see our response under Question 1.4) above in this regard. Having said the above, practically such appeal is typically available after the production and / or seizure of the data or documents.]</t>
  </si>
  <si>
    <t>[There are no prohibitions for such disclosure under the applicable laws.]</t>
  </si>
  <si>
    <t>[There is no official repository that indicates the numbers of such lawful access requests.]</t>
  </si>
  <si>
    <t>Information Technology (Procedure and Safeguards for Interception, Monitoring and Decryption of Information) Rules 2009 (“Interception Rules”) and Information Technology (Procedure and Safeguards for Monitoring and Collecting Traffic Data or Information) Rules 2009 (“Monitoring Rules”), both framed under the IT Act.]</t>
  </si>
  <si>
    <t>[The Interception Rules and the Monitoring Rules do not provide for any express limitations on the public authorities in relation to the use and storage of the data which has been obtained. The Monitoring Rules also do not provide for a specific duration of the direction.]</t>
  </si>
  <si>
    <r>
      <t>[Under Section 69 of the IT Act read with the Interception Rules, the Central Government or any State Government in India may authorize a government agency to intercept, monitor and decrypt any information generated, transmitted, received or stored in any computer resource upon being satisfied that it is in the interest of the sovereignty or integrity of India, defence of India, security of the State, friendly relations with foreign States or public order or for preventing incitement to the commission of any cognizable offence relating to the above or for investigation of any offence. 
As per 69-B of the IT Act read with the Monitoring Rules, the Central Government of India has authorized certain governmental agencies such as the Indian Computer Emergency Response Team (“</t>
    </r>
    <r>
      <rPr>
        <b/>
        <sz val="10"/>
        <color rgb="FF0070C0"/>
        <rFont val="Calibri"/>
        <family val="2"/>
        <scheme val="minor"/>
      </rPr>
      <t>CERT-In</t>
    </r>
    <r>
      <rPr>
        <sz val="10"/>
        <color rgb="FF0070C0"/>
        <rFont val="Calibri"/>
        <family val="2"/>
        <scheme val="minor"/>
      </rPr>
      <t>”), to monitor and collect traffic data or information generated, transmitted, received or stored in any computer resource for the purpose of enhancing cyber security and for identification, analysis and prevention of intrusion or spread of computer contaminant in India.]</t>
    </r>
  </si>
  <si>
    <t>[The applicable laws, while stipulating the grounds for access of data, do not prescribe the requirement of being necessary and proportionate to satisfy the grounds for access of data. However, the Interception Rules state that the competent authority should consider the possibility of acquiring the necessary information by other means and the direction for interception, monitoring or decryption should be issued only when it is not possible to acquire the information by any other reasonable means. However, the principle of proportionality is taken into consideration by Indian courts when reviewing lawfulness and constitutionality of a legislation or executive action.]</t>
  </si>
  <si>
    <r>
      <t xml:space="preserve">[Indian law recognises the right of judicial review against the validity of any legislations or executive powers empowering Indian public authorities to, </t>
    </r>
    <r>
      <rPr>
        <i/>
        <sz val="10"/>
        <color rgb="FF0070C0"/>
        <rFont val="Calibri"/>
        <family val="2"/>
        <scheme val="minor"/>
      </rPr>
      <t>inter alia</t>
    </r>
    <r>
      <rPr>
        <sz val="10"/>
        <color rgb="FF0070C0"/>
        <rFont val="Calibri"/>
        <family val="2"/>
        <scheme val="minor"/>
      </rPr>
      <t>, seek disclosure of personal data on the grounds of infringment of the fundamental right to privacy. However, please note that the entity which is subject to the direction for access of data, is itself not permitted to convey the fact of such access under the applicable laws, to the invidiual / entity whose data is being accessed. Therefore, practically, such redress may not be effective in all cases, especially where the relevant individual/entity do not become aware of such access.]</t>
    </r>
  </si>
  <si>
    <t>[The Interception Rules and the Monitoring Rules do not expressly provide for a right to challenge the access itself or review data access requests / access but are subject to judicial review. Please see our response under Question 1. 4) above in this regard.]</t>
  </si>
  <si>
    <r>
      <t xml:space="preserve">[Under Section 69 of the IT Act read with the Interception Rules, the Central Government through the Ministry of Home Affairs has </t>
    </r>
    <r>
      <rPr>
        <i/>
        <sz val="10"/>
        <color rgb="FF0070C0"/>
        <rFont val="Calibri"/>
        <family val="2"/>
        <scheme val="minor"/>
      </rPr>
      <t>vide</t>
    </r>
    <r>
      <rPr>
        <sz val="10"/>
        <color rgb="FF0070C0"/>
        <rFont val="Calibri"/>
        <family val="2"/>
        <scheme val="minor"/>
      </rPr>
      <t xml:space="preserve"> notification dated 20 December 2018, notified certain security and intelligence agencies for the purpose of interception, monitoring and decryption of any information generated, transmitted, received or stored in any computer resource under the IT Act, as below:
i.	Intelligence Bureau;
ii.	Narcotics Control Bureau;
iii.	Enforcement Directorate;
iv.	Central Board of Direct Taxes;
v.	Directorate of Revenue Intelligence; 
vi.	Central Bureau of Investigation;
vii.	National Investigation Agency;
viii.	Cabinet Secretariat (RAW); 
ix.	Directorate of Signal Intelligence (For service areas of            Jammu &amp; Kashmir, North-East and Assam only); and
x.	Commissioner of Police, Delhi.
Under Section 69-B of the IT Act read with the Monitoring Rules, the Central Government in India has authorized certain governmental agencies such as the CERT-In, to monitor and collect traffic data or information generated, transmitted, received or stored in any computer resource for the purpose of enhancing cyber security and for identification, analysis and prevention of intrusion or spread of computer contaminant in India.                                                                                                                                                                       
                                                                                                                            A direction from an authorized governmental agency under the Interception Rules and the Monitoring Rules do not require court approval.]</t>
    </r>
  </si>
  <si>
    <r>
      <t>[Such providers will include an intermediary or the person in charge of a computer resource. The term "computer resource" has been defined under the IT Act as, "</t>
    </r>
    <r>
      <rPr>
        <i/>
        <sz val="10"/>
        <color rgb="FF0070C0"/>
        <rFont val="Calibri"/>
        <family val="2"/>
        <scheme val="minor"/>
      </rPr>
      <t>computer, computer system, computer network, data, computer data base or software</t>
    </r>
    <r>
      <rPr>
        <sz val="10"/>
        <color rgb="FF0070C0"/>
        <rFont val="Calibri"/>
        <family val="2"/>
        <scheme val="minor"/>
      </rPr>
      <t>". Further, the terms  "computer", "computer system" and "computer network"  have been defined under the IT Act as: (a) computer means, "</t>
    </r>
    <r>
      <rPr>
        <i/>
        <sz val="10"/>
        <color rgb="FF0070C0"/>
        <rFont val="Calibri"/>
        <family val="2"/>
        <scheme val="minor"/>
      </rPr>
      <t xml:space="preserve">any electronic, magnetic, optical or other high-speed data processing device or system which performs logical, arithmetic, and memory functions by manipulations of electronic, magnetic or optical impulses, and includes all input, output, processing, storage, computer software or communication facilities which are connected or related to the computer in a computer system or computer network"; </t>
    </r>
    <r>
      <rPr>
        <sz val="10"/>
        <color rgb="FF0070C0"/>
        <rFont val="Calibri"/>
        <family val="2"/>
        <scheme val="minor"/>
      </rPr>
      <t>(b) computer system means, "</t>
    </r>
    <r>
      <rPr>
        <i/>
        <sz val="10"/>
        <color rgb="FF0070C0"/>
        <rFont val="Calibri"/>
        <family val="2"/>
        <scheme val="minor"/>
      </rPr>
      <t>a device or collection of devices, including input and output support devices and excluding calculators which are not programmable and capable of being used in conjunction with external files, which contain computer programmes, electronic instructions, input data and output data, that performs logic, arithmetic, data storage and retrieval, communication control and other functions</t>
    </r>
    <r>
      <rPr>
        <sz val="10"/>
        <color rgb="FF0070C0"/>
        <rFont val="Calibri"/>
        <family val="2"/>
        <scheme val="minor"/>
      </rPr>
      <t>" and (c) computer network means, "t</t>
    </r>
    <r>
      <rPr>
        <i/>
        <sz val="10"/>
        <color rgb="FF0070C0"/>
        <rFont val="Calibri"/>
        <family val="2"/>
        <scheme val="minor"/>
      </rPr>
      <t xml:space="preserve">he inter-connection of one or more computers or computer systems or communication device through–
(i) the use of satellite, microwave, terrestrial line, wire, wireless or other communication media; and
(ii) terminals or a complex consisting of two or more interconnected computers or communication device whether or not the inter-connection is continuously maintained"
</t>
    </r>
    <r>
      <rPr>
        <sz val="10"/>
        <color rgb="FF0070C0"/>
        <rFont val="Calibri"/>
        <family val="2"/>
        <scheme val="minor"/>
      </rPr>
      <t xml:space="preserve">The term ‘intermediary’ under the IT Act, with respect to any particular electronic record, means </t>
    </r>
    <r>
      <rPr>
        <i/>
        <sz val="10"/>
        <color rgb="FF0070C0"/>
        <rFont val="Calibri"/>
        <family val="2"/>
        <scheme val="minor"/>
      </rPr>
      <t>“any person who on behalf of another person receives, stores or transmits that record or provides any service with respect to that record and includes telecom service providers, network service providers, internet service providers, web-hosting service providers, search engines, online payment sites, online-auction sites, online-market places and cyber cafes”.</t>
    </r>
    <r>
      <rPr>
        <sz val="10"/>
        <color rgb="FF0070C0"/>
        <rFont val="Calibri"/>
        <family val="2"/>
        <scheme val="minor"/>
      </rPr>
      <t>]</t>
    </r>
  </si>
  <si>
    <t xml:space="preserve">No such requirements have been stipulated under the Interception Rules and the Monitoring Rules.  </t>
  </si>
  <si>
    <t>[Though there is no specific mention of spyware, the Interception Rules and the Monitoring Rules are broadly worded to allow the authorities to infiltrate the computer systems of the target to intercept communications, if required. Further, there are no express use restrictions under the Interception Rules and the Monitoring Rules such as if the target is believed to be abroad.]</t>
  </si>
  <si>
    <t>[No such specific carve outs have been provided under the Interception Rules and the Monitoring Rules.                        
In case of lawyers, please see our response under Question 1. g) above.]</t>
  </si>
  <si>
    <t>[There are no specific protections provided under the Interception Rules and the Monitoring Rules for such third parties.]</t>
  </si>
  <si>
    <t>[The authorities are not permitted to inform the target and the third parties in relation to the lawful interception under the Interception Rules and the Monitoring Rules.]</t>
  </si>
  <si>
    <t>[There are no appeal provisions under the Interception Rules and the Monitoring Rules but such directions are subject to judicial review. Please see our response under Question 1. 4) above in this regard.]</t>
  </si>
  <si>
    <t>[Under the Interception Rules, an intermediary or person in-charge of computer resources is required to put in place adequate and effective internal checks to ensure the unauthorised interception of information does not take place and extreme secrecy is maintained and utmost care and precaution is taken in the matter of interception or monitoring or decryption of information as it affects privacy of citizens and also that it is handled only by the designated officers of the intermediary and no other person.]</t>
  </si>
  <si>
    <t>[The Indian Telegraph Act 1885 ("Telegraph Act") read with the Indian Telegraph Rules 1951 ("Telegraph Rules")]</t>
  </si>
  <si>
    <r>
      <t>[Under the Telegraph Act</t>
    </r>
    <r>
      <rPr>
        <b/>
        <sz val="10"/>
        <color rgb="FF0070C0"/>
        <rFont val="Calibri"/>
        <family val="2"/>
        <scheme val="minor"/>
      </rPr>
      <t xml:space="preserve"> </t>
    </r>
    <r>
      <rPr>
        <sz val="10"/>
        <color rgb="FF0070C0"/>
        <rFont val="Calibri"/>
        <family val="2"/>
        <scheme val="minor"/>
      </rPr>
      <t>read with the Telegraph Rules, on the occurrence of any public emergency, or in the interest of the public safety, the Central Government or a State Government or any officer specially authorized in this behalf by the Central Government or a State Government may, if satisfied that it is necessary or expedient so to do in the interests of the sovereignty and integrity of India, the security of the State, friendly relations with foreign states or public order or for preventing incitement to the commission of an offence, by order, in writing, direct that any message or class of messages to or from any person or class of persons, or relating to any particular subject, brought for transmission by or transmitted or received by any telegraph, should not be transmitted, or should be intercepted or detained, or should be disclosed to the Government making the order or an officer thereof mentioned in the order. Further, under the Telegraph Act, on the occurrence of any public emergency, or in the interest of the public safety, the Central Government or a State Government, may, if satisfied that it is necessary or expedient so to do, take temporary possession (for so long as the public emergency exists or the interest of the public safety requires the taking of such action) of any telegraph established, maintained or worked by any person licensed under the Telegraph Act. 
The Telegraph Act defines 'message' as "</t>
    </r>
    <r>
      <rPr>
        <i/>
        <sz val="10"/>
        <color rgb="FF0070C0"/>
        <rFont val="Calibri"/>
        <family val="2"/>
        <scheme val="minor"/>
      </rPr>
      <t>any communication sent by telegraph, or given to a telegraph officer to be sent by telegraph or to be delivered</t>
    </r>
    <r>
      <rPr>
        <sz val="10"/>
        <color rgb="FF0070C0"/>
        <rFont val="Calibri"/>
        <family val="2"/>
        <scheme val="minor"/>
      </rPr>
      <t>". 'Telegraph' has been defined under the Telegraph Act as "</t>
    </r>
    <r>
      <rPr>
        <i/>
        <sz val="10"/>
        <color rgb="FF0070C0"/>
        <rFont val="Calibri"/>
        <family val="2"/>
        <scheme val="minor"/>
      </rPr>
      <t>any appliance, instrument, material or apparatus used or capable of use for transmission or reception of signs, signals, writing, images, and sounds or intelligence of any nature by wire, visual or other electro-magnetic emissions, Radio waves or Hertzian waves, galvanic, electric or magnetic means</t>
    </r>
    <r>
      <rPr>
        <sz val="10"/>
        <color rgb="FF0070C0"/>
        <rFont val="Calibri"/>
        <family val="2"/>
        <scheme val="minor"/>
      </rPr>
      <t>".]</t>
    </r>
  </si>
  <si>
    <t>[As indicated in our response to point (i) above, as per the Telegraph Act read with the Telegraph Rules, any message or class of messages to or from any person or class of persons, or relating to any person or class of persons may be intercepted.]</t>
  </si>
  <si>
    <t>[As per Rule 419-A of the Telegraph Rules, the directions for interception may remain in force, unless revoked earlier, for a period not exceeding sixty days from the date of issue and may be renewed but the same should not remain in force beyond a total period of one hundred and eighty days.]</t>
  </si>
  <si>
    <t>[As per the Telegraph Rules, the officer authorized to intercept any message or class of messages should maintain proper records mentioning therein, the intercepted message or class of messages, the particulars of persons whose message has been intercepted, the name and other particulars of the officer or the authority to whom the intercepted message or class of message has been disclosed, the number of copies of the intercepted message or class of messages made and the mode or the method by which such copies are made, the date of destruction of the copies and the duration within which the directions remain in force.]</t>
  </si>
  <si>
    <t>[The Telegraph Rules do not provide for specific requirements in the event that the data is required to be disclosed to others.]</t>
  </si>
  <si>
    <t>[The Telegraph Rules lay down a broad procedure for destruction of intercepted data. As per the Telegraph Rules, records pertaining to directions for interception and of intercepted messages should be destroyed by the relevant competent authority and the authorised security and law enforcement agencies every six months unless those are, or likely to be, required for functional requirements. Further, the service providers are required to destroy records pertaining to directions for interception of messages within two months of discontinuance of the interception of such messages and in doing so are required to maintain extreme secrecy.]</t>
  </si>
  <si>
    <t>[There is no such requirement under the Telegraph Rules.]</t>
  </si>
  <si>
    <t>[There is no such provision for an independent approval procedure under the Telegraph Rules. However, a Review Committee consisting of designated members of the Governmental, is required to meet at least once in two months and record its findings whether the directions issued under the Telegraph Rules are in accordance with the Telegraph Act. When the Review Committee is of the opinion that the directions are not in accordance with the Telegraph Act, it may set aside the directions and orders for destruction of the copies of the intercepted message or class of messages. ]</t>
  </si>
  <si>
    <t>[Please see our response to Question 3. 1) (i) above.]</t>
  </si>
  <si>
    <t>[While the Telegraph Rules do not prescribe the requirement of being necessary and proportionate to satisfy the grounds for access of data, the competent authority, before issuing any direction thereunder, is required to consider the possibility of acquiring the necessary information by other means and the direction under the Telegraph Rules should be issued only when it is not possible to acquire the information by any other reasonable means. Further, the principle of proportionality is taken into consideration by Indian courts when reviewing lawfulness and constitutionality of a legislation or executive action.]</t>
  </si>
  <si>
    <r>
      <t xml:space="preserve">[Indian law recognises the right of judicial review against the validity of any legislations or executive powers empowering Indian public authorities to, </t>
    </r>
    <r>
      <rPr>
        <i/>
        <sz val="10"/>
        <color rgb="FF0070C0"/>
        <rFont val="Calibri"/>
        <family val="2"/>
        <scheme val="minor"/>
      </rPr>
      <t>inter alia</t>
    </r>
    <r>
      <rPr>
        <sz val="10"/>
        <color rgb="FF0070C0"/>
        <rFont val="Calibri"/>
        <family val="2"/>
        <scheme val="minor"/>
      </rPr>
      <t>, seek disclosure of personal data on the grounds of infringment of the fundamental right to privacy. However, please note that the entity which is subject to the direction for access of data, is itself not permitted to convey the fact of such access under the Telegraph Rules, to the invidiual / entity whose data is being accessed. Therefore, practically, such redress may not be effective in all cases, especially where the relevant individual/entity do not become aware of such access.]</t>
    </r>
  </si>
  <si>
    <t>[The Telegraph Rules do not expressly provide for a right to challenge the access itself or review data access requests/access but are subject to judicial review. Please see our response under Question 1. 4) above in this regard.]</t>
  </si>
  <si>
    <t>[Please see our response to Question 3. 1) (i) above. Additionaly, the Unified License Security Conditions require licensed telecom operators in India to provide facilities and co-operation to protect the security and sovereignty of the State and to enable lawful interception of communications. With respect to lawful interceptions, Clause 39.2 of the Unified License requires licensees to retain all commercial records / Call Detail Record (CDR) / Exchange Detail Record (EDR) / IP Detail Record (IPDR) with regard to the communications exchanged on the network.]</t>
  </si>
  <si>
    <t>[Yes, please see our response to Question 3. 1) (i) above.]</t>
  </si>
  <si>
    <t>[There is no such restriction under the Telegraph Rules and the provider may be required to perform a search function. For the kind of data and cases, please refer to our response to Question 3. 1) (i) above.]</t>
  </si>
  <si>
    <t>[No such specific carve outs have been provided under the Telegraph Rules.                        
In case of lawyers, please see our response under Question 1. g) above.]</t>
  </si>
  <si>
    <t>[There is no explicit provision under the Telegraph Rules which restrict the public authorities to direct such "hack". Accordingly, a direction for the same is not legally barred under the applicable laws.]</t>
  </si>
  <si>
    <t>[Directions for interception of any message or class of messages under the Telegraph Act are not permitted to be issued except by an order made by the Secretary to the Government of India in the Ministry of Home Affairs in the case of Government of India and by the Secretary to the State Government in-charge of the Home Department in the case of a State Government. In unavoidable circumstances, such order may be made by an officer, not below the rank of a Joint Secretary to the Government of India, who has been duly authorized by the Union Home Secretary or the State Home Secretary, as the case may be.
However, in emergent cases—
(i) in remote areas, where obtaining of prior directions for interception of messages or class of messages is not feasible; or
(ii) for operational reasons, where obtaining of prior directions for interception of message or class of messages is not feasible;
the required interception of any message or class of messages can be carried out with the prior approval of the Head or the second senior most officer of the authorized security i.e. law enforcement agency at the Central level and the officers authorised in this behalf, not below the rank of Inspector General of Police at the state level but the concerned competent authority is required to be informed of such interceptions by the approving authority within three working days and that such interceptions are required to be confirmed by the concerned competent authority within a period of seven working days. If the confirmation from the competent authority is not received within the stipulated seven days, such interception is required to be ceased and the same message or class of messages are not be intercepted thereafter without the prior approval of the Union Home Secretary or the State Home Secretary, as the case may be.]</t>
  </si>
  <si>
    <t>[Please see our response to point (i) above.]</t>
  </si>
  <si>
    <t>[There are no appeal provisions under the Telegraph Rules but such directions are subject to judicial review. Please see our response under Question 1. 4) above in this regard.]</t>
  </si>
  <si>
    <t>[There are no specific encryption standards provided in the applicable laws which companies can adopt for not providing data. On a relevant note, as part of any direction issued by the competent government agency under Section 69 of the IT Act read with the Interception Rules, such agency may give a decryption direction to the decryption key holder for decryption of any information involving a computer resource or part thereof. A decryption key holder is required to disclose the decryption key and provide the decryption assistance within the time period mentioned in the direction by the competent agency.]</t>
  </si>
  <si>
    <t>[We are not aware of any such assessment by an independent international human rights review, which has been officially recognised by the Government of India.]</t>
  </si>
  <si>
    <t>[Prevention of Money Laundering Act 2002 ("PMLA Act"), Prevention of Money Laundering (Maintenance of Records) Rules, 2005 ("PMLA Rules") along with related rules and regulations prescribed by the sectoral regulators such as RBI and the SEBI.]</t>
  </si>
  <si>
    <r>
      <t>[The reporting obligations under the RBI's Know Your Customer (KYC) Master Directions 2016 ("</t>
    </r>
    <r>
      <rPr>
        <b/>
        <sz val="10"/>
        <color rgb="FF0070C0"/>
        <rFont val="Calibri"/>
        <family val="2"/>
        <scheme val="minor"/>
      </rPr>
      <t>KYC Directions</t>
    </r>
    <r>
      <rPr>
        <sz val="10"/>
        <color rgb="FF0070C0"/>
        <rFont val="Calibri"/>
        <family val="2"/>
        <scheme val="minor"/>
      </rPr>
      <t>") and SEBI's Guidelines on Anti-Money Laundering (AML) Standards and Combating the Financing of Terrorism (CFT) / Obligations of Securities Market Intermediaries ("</t>
    </r>
    <r>
      <rPr>
        <b/>
        <sz val="10"/>
        <color rgb="FF0070C0"/>
        <rFont val="Calibri"/>
        <family val="2"/>
        <scheme val="minor"/>
      </rPr>
      <t>AML Guidelines</t>
    </r>
    <r>
      <rPr>
        <sz val="10"/>
        <color rgb="FF0070C0"/>
        <rFont val="Calibri"/>
        <family val="2"/>
        <scheme val="minor"/>
      </rPr>
      <t>") which have been issued pursuant to the reporting obligations under the PMLA Act and the PMLA Rules, are clear, precise and accesible to the extent that they provide detailed guidelines for reporting including the manner in which such data should be reported, categories of data that should be stored, confidentiality obligations in reporting and the time period within which such reportings should be made to the RBI and SEBI respectively.]</t>
    </r>
  </si>
  <si>
    <t>[The objectives of the applicable laws are to prevent money laundering and the financing of terrorist activity.]</t>
  </si>
  <si>
    <t>[Though the principle of proportionality has not been expressly provided, the reporting requirements under the KYC Directions and AML Guidelines are risk based. The KYC Directions specify that records mentioned under Rule 3 of the PMLA Rules as sufficient to permit reconstruction of individual transactions (including the amounts and types of currencies involved, if any) are only required to be maintained. Further, AML Guildelines provide that only those records which are sufficient to permit reconstruction of individual transactions (including the amounts and types of currencies involved, if any) so as to provide, if necessary, evidence for prosecution of criminal behaviour, are required to be maintained.]</t>
  </si>
  <si>
    <r>
      <t xml:space="preserve">[Indian law recognises the right of judicial review against the validity of any legislations or executive powers empowering Indian public authorities to, </t>
    </r>
    <r>
      <rPr>
        <i/>
        <sz val="10"/>
        <color rgb="FF0070C0"/>
        <rFont val="Calibri"/>
        <family val="2"/>
        <scheme val="minor"/>
      </rPr>
      <t>inter alia</t>
    </r>
    <r>
      <rPr>
        <sz val="10"/>
        <color rgb="FF0070C0"/>
        <rFont val="Calibri"/>
        <family val="2"/>
        <scheme val="minor"/>
      </rPr>
      <t>, seek disclosure of personal data on the grounds of infringment of the fundamental right to privacy. However, please note that the entity which is subject to the self-reporting requirements, is itself not permitted to convey the fact of such access under the KYC Directions and the AML Guidelines, to the invidiual / entity whose data is being accessed. Therefore, practically, such redress may not be effective in all cases, especially where the relevant individual/entity do not become aware of such access.]</t>
    </r>
  </si>
  <si>
    <t>[The applicable laws do not expressly provide for a right to challenge the access itself or review data access requests / access but are subject to judicial review. Please see our response under Question 1. 4) above in this regard.]</t>
  </si>
  <si>
    <t xml:space="preserve">The reporting obligations are applicable to a reporting entity as defined under the PMLA Act which means a banking company, financial institution, intermediary or a person carrying on a designated business or profession. The AML Guidelines is applicable to all intermediaries registered with SEBI under Section 12 of the SEBI Act. As per Section 12 of the SEBI Act, intermediary means a stock broker, sub-broker, share transfer agent, banker to an issue, trustee of trust
deed, registrar to an issue, merchant banker, underwriter, portfolio manager, investment adviser and such other intermediary who may be associated with securities market. The KYC Directions are required to be followed by regulated entities including banks and non banking financial companies. </t>
  </si>
  <si>
    <t>[As per the KYC Directions and AML Guidelines, the reporting entities are primarily required to submit reports on suspicious transactions and certain cash transactions to the Financial Intelligence Unit, India. The PMLA Rules define suspicious transactions as any transaction including an attempted transaction, whether or not made in cash, which, to a person acting in good faith: (a) gives rise to a reasonable ground of suspicion that it may involve proceeds of an offence under the PMLA Act; (b) appears to be made in circumstances of unusual or unjustified complexity; (c) appears to not have economic rationale or bona-fide purpose or (d) gives rise to a reasonable ground of suspicion that it may involve financing of the activities relating to terrorism.]</t>
  </si>
  <si>
    <t>[There are no restrictions under the applicable laws in this regard and companies may be required to circumvent access controls or encryption for compliance with the reporting obligations.]</t>
  </si>
  <si>
    <t>[There are no such restrictions prescribed under the applicable laws.]</t>
  </si>
  <si>
    <t>[Please see our response to Question 4. 4) above.]</t>
  </si>
  <si>
    <t>N/A</t>
  </si>
  <si>
    <t>[Please note that all the applicable laws and directions passed thereunder are subject to judicial review by courts in India.  India has an independent judiciary which has been constituted under the Constitution of India, whose functioning and powers are separate from the legislature and the executive.]</t>
  </si>
  <si>
    <t>[Yes, the Indian judiciary is reliable in the sense that it follows the rule of law and procedure for functioning. Having said the above, the Indian judicial system is known to have significant case backlogs in several courts and therefore effectiveness of seeking judicial redress may not be certain in cases.]</t>
  </si>
  <si>
    <t>[Yes, the public authorities in India generally abide by the orders of courts and judicial forums.]</t>
  </si>
  <si>
    <t>Date:</t>
  </si>
  <si>
    <t>TIA (US Law) Sample Case 1</t>
  </si>
  <si>
    <t>TIA (US Law) Sample Case 2</t>
  </si>
  <si>
    <t>TIA (US Law) Sample Case 3</t>
  </si>
  <si>
    <t>TIA (US Law) Sample Case 4</t>
  </si>
  <si>
    <t>TIA (Russian Law) Sample Case 1</t>
  </si>
  <si>
    <t>Worksheet</t>
  </si>
  <si>
    <t>No.</t>
  </si>
  <si>
    <t>1.</t>
  </si>
  <si>
    <t>2.</t>
  </si>
  <si>
    <t>3.</t>
  </si>
  <si>
    <t>4.</t>
  </si>
  <si>
    <t>5.</t>
  </si>
  <si>
    <t>6.</t>
  </si>
  <si>
    <t>When a TIA is required</t>
  </si>
  <si>
    <t>Instructions</t>
  </si>
  <si>
    <t>Instructions (US-Version)</t>
  </si>
  <si>
    <t>TIA (Indian Law) Sample Case 1</t>
  </si>
  <si>
    <t>1.01</t>
  </si>
  <si>
    <t xml:space="preserve">Author: </t>
  </si>
  <si>
    <t>www.rosenthal.ch</t>
  </si>
  <si>
    <t>Questionnaire for Assessing Lawful Access Laws</t>
  </si>
  <si>
    <t>Questionnaire: Sample Serbia</t>
  </si>
  <si>
    <t>Questionnaire: Sample India</t>
  </si>
  <si>
    <t>David Rosenthal et al.</t>
  </si>
  <si>
    <t>Home:</t>
  </si>
  <si>
    <t>Permalink:</t>
  </si>
  <si>
    <t>EU SCC Transfer Impact Assessment (TIA) Toolbox</t>
  </si>
  <si>
    <t>(Version for transfers to India)</t>
  </si>
  <si>
    <r>
      <t xml:space="preserve">See the notes at the end for more information on the scope and legal basis of this document. Read them in particular if you are subject to </t>
    </r>
    <r>
      <rPr>
        <b/>
        <sz val="10"/>
        <color theme="1"/>
        <rFont val="Calibri"/>
        <family val="2"/>
        <scheme val="minor"/>
      </rPr>
      <t>professional secrecy
obligations</t>
    </r>
    <r>
      <rPr>
        <sz val="10"/>
        <color theme="1"/>
        <rFont val="Calibri"/>
        <family val="2"/>
        <scheme val="minor"/>
      </rPr>
      <t xml:space="preserve">. Also consult the additional worksheets for more examples, infos and an illustration of the scenarios in which a TIA is necessary as per the EU SCC.
The </t>
    </r>
    <r>
      <rPr>
        <sz val="10"/>
        <color rgb="FF0070C0"/>
        <rFont val="Calibri"/>
        <family val="2"/>
        <scheme val="minor"/>
      </rPr>
      <t>blue text</t>
    </r>
    <r>
      <rPr>
        <sz val="10"/>
        <color theme="1"/>
        <rFont val="Calibri"/>
        <family val="2"/>
        <scheme val="minor"/>
      </rPr>
      <t xml:space="preserve"> of the template is mere sample text; the values and reasoning do </t>
    </r>
    <r>
      <rPr>
        <i/>
        <sz val="10"/>
        <color theme="1"/>
        <rFont val="Calibri"/>
        <family val="2"/>
        <scheme val="minor"/>
      </rPr>
      <t>not</t>
    </r>
    <r>
      <rPr>
        <sz val="10"/>
        <color theme="1"/>
        <rFont val="Calibri"/>
        <family val="2"/>
        <scheme val="minor"/>
      </rPr>
      <t xml:space="preserve"> necessarily represent the author's opinion and are given for illustration purposes only. </t>
    </r>
  </si>
  <si>
    <t>ACME Europe GmbH, ACME Switzerland AG</t>
  </si>
  <si>
    <t>Germany, Switzerland</t>
  </si>
  <si>
    <t>ACME Mumbai Ltd.</t>
  </si>
  <si>
    <t>India</t>
  </si>
  <si>
    <t>Group Customer Relationship Management (CRM)</t>
  </si>
  <si>
    <t>Employees of business partners</t>
  </si>
  <si>
    <t>Contact information, business interactions, interests, profile data</t>
  </si>
  <si>
    <t>The affiliate in India has remote online access to the CRM system operated and run by the headquarter company in Germany; it may download exports of data</t>
  </si>
  <si>
    <t>IGDTA, individual access control on need-to-know-basis, encryption in-transit, NDAs, instructions, trainings and audits (for more, see IGDTA)</t>
  </si>
  <si>
    <t>Criminal Procedure Code 1973 ("CrPC") that lays down the procedure for investigating criminal complaints and undertaking any investigation that involves access to evidence / surveillance; sector specific regulators and Government Authorities that have requisitioning powers such as the: (a) Reserve Bank of India ("RBI") under laws such as the Banking Regulation Act 1949 ("BR Act") and Payment and Settlements Act 2007 and (b) Securities and Exchange Board of India ("SEBI") under the Securities and Exchange Board of India Act 1992 ("SEBI Act"); (c) Income Tax Authority under the Income Tax Act 1961 ("ITA") and (d) Authority under the Central Goods and Services Tax Act 2017 ("CGST Act"); Information Technology (Procedure and Safeguards for Interception, Monitoring and Decryption of Information) Rules 2009 (“Interception Rules”) and Information Technology (Procedure and Safeguards for Monitoring and Collecting Traffic Data or Information) Rules 2009 (“Monitoring Rules”), both framed under the IT Act; The Indian Telegraph Act 1885 ("Telegraph Act") read with the Indian Telegraph Rules 1951 ("Telegraph Rules"); Prevention of Money Laundering Act 2002 ("PMLA Act"), Prevention of Money Laundering (Maintenance of Records) Rules, 2005 ("PMLA Rules") along with related rules and regulations prescribed by the sectoral regulators such as RBI and the SEBI.</t>
  </si>
  <si>
    <r>
      <t>In how many cases will authorities in the target jurisdiction comply with their laws when pursuing lawful access even if not challenged?</t>
    </r>
    <r>
      <rPr>
        <vertAlign val="superscript"/>
        <sz val="11"/>
        <rFont val="Calibri"/>
        <family val="2"/>
        <scheme val="minor"/>
      </rPr>
      <t>6)</t>
    </r>
  </si>
  <si>
    <t xml:space="preserve">The local affiliate requires access to the group's CRM system. It is, therefore, unavoidable for it to have at least remote access. The ability to export certain data is necessary for marketing campaigns. However, the local affiliate is granted only access to the data that is relevant to its business. </t>
  </si>
  <si>
    <t>Is the personal data transferred exclusively under one of the exemptions pursuant to applicable data protection law (e.g., Art. 49 GDPR in case of the GDPR)?</t>
  </si>
  <si>
    <t>In the case of data of local business partners, the answer would be yes, but not for other data contained in the CRM.</t>
  </si>
  <si>
    <t>All traffic over telecom lines is protected by state-of-the-art line encryption (VPN). The Indian government has no access to the key.</t>
  </si>
  <si>
    <t>See above. In order to make practical use of the data, the local affiliate needs to have access in clear text.</t>
  </si>
  <si>
    <t>We have in place an IGDTA based on the new EU SCC, and we have no reason to believe that the local affiliate will not comply with them, to the extent that local law permits so. Regular audits confirm the adequacy of the data security agreed therein.</t>
  </si>
  <si>
    <r>
      <t>Step 4: Assess the risk of prohibited lawful access in the target jurisdiction</t>
    </r>
    <r>
      <rPr>
        <b/>
        <vertAlign val="superscript"/>
        <sz val="12"/>
        <rFont val="Calibri"/>
        <family val="2"/>
        <scheme val="minor"/>
      </rPr>
      <t>9), 10)</t>
    </r>
  </si>
  <si>
    <r>
      <t xml:space="preserve">Country-specific! The following factors have been drafted for </t>
    </r>
    <r>
      <rPr>
        <b/>
        <i/>
        <sz val="9"/>
        <color theme="1"/>
        <rFont val="Calibri"/>
        <family val="2"/>
        <scheme val="minor"/>
      </rPr>
      <t xml:space="preserve">Indian law 
</t>
    </r>
    <r>
      <rPr>
        <i/>
        <sz val="9"/>
        <color theme="1"/>
        <rFont val="Calibri"/>
        <family val="2"/>
        <scheme val="minor"/>
      </rPr>
      <t xml:space="preserve">based on input from local counsel; amend as necessary for other jurisdictions. </t>
    </r>
  </si>
  <si>
    <t>Probability of possibility of a (successfull) request†† or cases during the assessment period</t>
  </si>
  <si>
    <r>
      <t xml:space="preserve">Assess the probability that during the assessment period, the importer will have to report the personal data at issue to local public authorities based on a standing request for </t>
    </r>
    <r>
      <rPr>
        <b/>
        <sz val="11"/>
        <rFont val="Calibri"/>
        <family val="2"/>
        <scheme val="minor"/>
      </rPr>
      <t>mass surveillance</t>
    </r>
    <r>
      <rPr>
        <sz val="11"/>
        <rFont val="Calibri"/>
        <family val="2"/>
        <scheme val="minor"/>
      </rPr>
      <t xml:space="preserve"> from Indian public authorities:</t>
    </r>
    <r>
      <rPr>
        <vertAlign val="superscript"/>
        <sz val="11"/>
        <rFont val="Calibri"/>
        <family val="2"/>
        <scheme val="minor"/>
      </rPr>
      <t>11)</t>
    </r>
  </si>
  <si>
    <r>
      <t>The importer can be subject to a mass surveillance request by the local public authorities because it is licensed to operate a "telegraph" for bringing for transmission of or transmitting "messages" for others; this includes telecom operators.</t>
    </r>
    <r>
      <rPr>
        <vertAlign val="superscript"/>
        <sz val="11"/>
        <rFont val="Calibri"/>
        <family val="2"/>
        <scheme val="minor"/>
      </rPr>
      <t>12)</t>
    </r>
  </si>
  <si>
    <t xml:space="preserve">The local affiliate is not a telegraph, and it does not transmit messages for others. Therefore, the local affiliate will in our view not be confronted with a request for mass surveillance. </t>
  </si>
  <si>
    <t>The personal data at issue is considered a "message" (e.g., call, e-mail, short message) brought to transmission or transmitted for others, or metadata of such transmission (e.g., call detail records).</t>
  </si>
  <si>
    <t xml:space="preserve">While the CRM does contain messages sent to customers (in order to document interactions with them), the data at issue does not qualify as a message transmitted for others (or metadata of such transmission). The messages have been sent by or on behalf of the group itself. </t>
  </si>
  <si>
    <r>
      <t>The importer will be processing the personal data at issue in a manner that it can, in a feasible manner, search and extract it in clear-text for the purpose of complying with mass-surveillance requests (e.g., may not be the case if the data is accessible only in a SaaS application with no meaningful bulk data access).</t>
    </r>
    <r>
      <rPr>
        <vertAlign val="superscript"/>
        <sz val="11"/>
        <rFont val="Calibri"/>
        <family val="2"/>
        <scheme val="minor"/>
      </rPr>
      <t>13)</t>
    </r>
  </si>
  <si>
    <t>The local affiliate only has remote access to the CRM and cannot use the CRM as such to perform any searches for certain selectors or the like. However, the CRM permits the local affiliate to bulk export all data, and pass along such data to the public authorities. Therefore, we have assumed that this pre-condition is met.</t>
  </si>
  <si>
    <r>
      <t>Probability that the importer will be able to carve out from any requests the personal data at issue on the grounds that producing it would violate foreign law (e.g., if the data at issue is located in a foreign country).</t>
    </r>
    <r>
      <rPr>
        <vertAlign val="superscript"/>
        <sz val="11"/>
        <rFont val="Calibri"/>
        <family val="2"/>
        <scheme val="minor"/>
      </rPr>
      <t>14)</t>
    </r>
  </si>
  <si>
    <t>If the local public authorities were to require the local affiliate to produce the data contained in the CRM and this would occur for a purpose not acceptable under the GDPR (e.g., to support friendly relations with a foreign state), the Indian authorities can consider this aspect. We nevertheless believe that the chances of this being successful is not very high.</t>
  </si>
  <si>
    <r>
      <t>Past experience indicates that the importer will for other reasons not be required to disclose the personal data at issue in connection with mass surveillance during the assessment period.</t>
    </r>
    <r>
      <rPr>
        <vertAlign val="superscript"/>
        <sz val="11"/>
        <rFont val="Calibri"/>
        <family val="2"/>
        <scheme val="minor"/>
      </rPr>
      <t>15)</t>
    </r>
    <r>
      <rPr>
        <sz val="11"/>
        <rFont val="Calibri"/>
        <family val="2"/>
        <scheme val="minor"/>
      </rPr>
      <t xml:space="preserve"> </t>
    </r>
  </si>
  <si>
    <r>
      <t xml:space="preserve">Assess the probability that during the assessment period, the importer will receive an order to turn over the personal data at issue as part of a </t>
    </r>
    <r>
      <rPr>
        <b/>
        <sz val="11"/>
        <rFont val="Calibri"/>
        <family val="2"/>
        <scheme val="minor"/>
      </rPr>
      <t>specific investigation</t>
    </r>
    <r>
      <rPr>
        <sz val="11"/>
        <rFont val="Calibri"/>
        <family val="2"/>
        <scheme val="minor"/>
      </rPr>
      <t xml:space="preserve"> by the local public authorities:</t>
    </r>
    <r>
      <rPr>
        <vertAlign val="superscript"/>
        <sz val="11"/>
        <rFont val="Calibri"/>
        <family val="2"/>
        <scheme val="minor"/>
      </rPr>
      <t>16),17)</t>
    </r>
  </si>
  <si>
    <t>Estimated number of requests for information (production or seizure) from the police or a public authority that the importer expects to receive in a year and that are related to an investigation of a particular matter related to or involving the importer, its employees or business partners (based on past experience).</t>
  </si>
  <si>
    <t>In the past ten years, the local affiliate received only one lawful access request from local authorities, and it concerned a local employee. We would expect, rather conservatively, that we would get not more than one request for information from an Indian authority every two years.</t>
  </si>
  <si>
    <t>Probability that the requests will concern information that includes personal data to be protected by the safeguards in Step 3.</t>
  </si>
  <si>
    <t>If the importer gets requests for information from local authorities, they usually relate to local matters that have nothing to do with the data that is contained in the CRM. We consider it unlikely that such requests relate to the personal data at issue, but still assume a low probability for the present purposes.</t>
  </si>
  <si>
    <r>
      <t>Share of the cases where compliance with the request is provided for by one of the exceptions in Art. 49 GDPR (e.g., consent by the data subject, need to produce evidence in a foreign legal proceeding by the importer)</t>
    </r>
    <r>
      <rPr>
        <vertAlign val="superscript"/>
        <sz val="11"/>
        <rFont val="Calibri"/>
        <family val="2"/>
        <scheme val="minor"/>
      </rPr>
      <t>18)</t>
    </r>
  </si>
  <si>
    <t>In this particular context we do not expect many such cases. We could think of a situation in which the importer wishes to prove that it has not violated any laws in connection with marketing and servicing ist customers in the CRM, and would thus want to produce the data requested by the public authorities in its own defence.</t>
  </si>
  <si>
    <t>With regard to the remaining cases (as per the foregoing line):</t>
  </si>
  <si>
    <r>
      <t>Probability of the data obtained by way of the lawful access not being subject to adequate data security in a particular case.</t>
    </r>
    <r>
      <rPr>
        <vertAlign val="superscript"/>
        <sz val="11"/>
        <rFont val="Calibri"/>
        <family val="2"/>
        <scheme val="minor"/>
      </rPr>
      <t>19) 20),21)</t>
    </r>
  </si>
  <si>
    <t>Although the authorities are not formally required to have in place adequate data security, according to local counsel, the security standards of public authorities can in general be considered adequate. We, therefore, consider the number of cases where data obtained is not subject to adequate security to be low.</t>
  </si>
  <si>
    <r>
      <t>Probability of the data obtained by way of the lawful access in a particular case being disclosed to another public authority that is not entitled to lawfully access such data.</t>
    </r>
    <r>
      <rPr>
        <vertAlign val="superscript"/>
        <sz val="11"/>
        <rFont val="Calibri"/>
        <family val="2"/>
        <scheme val="minor"/>
      </rPr>
      <t>19),20),22)</t>
    </r>
  </si>
  <si>
    <t>Although the authorities are not formally bound by rules governing the disclosure of data to other authorities, according to local counsel, the chances of data obtained via lawful access being shared with authorities not entitled to have such data is relatively low. We, therefore, consider the number of cases where data obtained is passed along to other authorities that are not entitled to such data to be low.</t>
  </si>
  <si>
    <r>
      <t>Probability that the request is not proportionate.</t>
    </r>
    <r>
      <rPr>
        <vertAlign val="superscript"/>
        <sz val="11"/>
        <rFont val="Calibri"/>
        <family val="2"/>
        <scheme val="minor"/>
      </rPr>
      <t>19),23)</t>
    </r>
  </si>
  <si>
    <t>Although the authorities are not formally subject to the principle of proportionality, the Indian authorities usually act reasonably in formulating their lawful access requests, thus limiting them to what is necessary. We can't exclude excessive requests, though.</t>
  </si>
  <si>
    <t>Probability that the importer will be able to prevent a lawful access on other grounds (legal, technical, etc.)</t>
  </si>
  <si>
    <r>
      <t>Is the data importer/recipient contractually required to defend the personal data at issue against lawful access attempts?</t>
    </r>
    <r>
      <rPr>
        <vertAlign val="superscript"/>
        <sz val="11"/>
        <rFont val="Calibri"/>
        <family val="2"/>
        <scheme val="minor"/>
      </rPr>
      <t>24)</t>
    </r>
  </si>
  <si>
    <t xml:space="preserve">This is a requirement under the EU SCC entered into with the parent company. </t>
  </si>
  <si>
    <t>during the assessment period</t>
  </si>
  <si>
    <t>Kishore Bhushan, Legal Counsel, ACME Mumbai Ltd.; Angela Bennett, Data Protection Officer, ACME Europe Ltd.; Mitch McDeere, Bendini, Lambert &amp; Locke (outside counsel)</t>
  </si>
  <si>
    <r>
      <rPr>
        <vertAlign val="superscript"/>
        <sz val="9"/>
        <rFont val="Calibri"/>
        <family val="2"/>
        <scheme val="minor"/>
      </rPr>
      <t>7)</t>
    </r>
    <r>
      <rPr>
        <sz val="9"/>
        <rFont val="Calibri"/>
        <family val="2"/>
        <scheme val="minor"/>
      </rPr>
      <t xml:space="preserve"> This question is, in principle, not necessary for assessing the transfer. We have nevertheless included it because many data protection authorities will want to know whether the exporter has considered alternatives to transferring personal data into a non-whitelisted country and why they are not pursued. The response has no impact on the outcome of the assessment but is for mere documentary purposes.</t>
    </r>
  </si>
  <si>
    <r>
      <rPr>
        <vertAlign val="superscript"/>
        <sz val="9"/>
        <rFont val="Calibri"/>
        <family val="2"/>
        <scheme val="minor"/>
      </rPr>
      <t>11)</t>
    </r>
    <r>
      <rPr>
        <sz val="9"/>
        <rFont val="Calibri"/>
        <family val="2"/>
        <scheme val="minor"/>
      </rPr>
      <t xml:space="preserve"> The power of Indian authorities to conduct mass surveillance (in particular under the Indian Telegraph Act 1885) is likely not in line with the criteria developed by the European Court of Human Rights (ECHR) in its decision of September 13, 2018 and May 25, 2021 re Big Brother Watch and others vs. The United Kingdom (58170/13, 62322/14, 24960/15). In particular, Indian law does not provide for the principle of proportionality, they do not regulate the disclosure of data to others and it does not define the categories of persons whose communications may be intercepted. Hence, the probability that the personal data at issue becomes subject to such mass surveillance has to be assessed. Also, the search terms are not subject to an independent internal approval procedure and there is no advance approval by an independent body.</t>
    </r>
  </si>
  <si>
    <r>
      <rPr>
        <vertAlign val="superscript"/>
        <sz val="9"/>
        <rFont val="Calibri"/>
        <family val="2"/>
        <scheme val="minor"/>
      </rPr>
      <t>12)</t>
    </r>
    <r>
      <rPr>
        <sz val="9"/>
        <rFont val="Calibri"/>
        <family val="2"/>
        <scheme val="minor"/>
      </rPr>
      <t xml:space="preserve"> The Unified License Security Conditions require licensed telecom operators in India to provide facilities and co-operation to protect the security and sovereignty of the State and to enable lawful interception of communications. With respect to lawful interceptions, Clause 39.2 of the Unified License requires licensees to retain all commercial records / Call Detail Record (CDR) / Exchange Detail Record (EDR) / IP Detail Record (IPDR) with regard to the communications exchanged on the network. Further, under the Telegraph Act, on the occurrence of any public emergency, or in the interest of the public safety, the Central Government or a State Government, may, direct that any message or class of messages to or from any person or class of persons, or relating to any particular subject, brought for transmission by or transmitted or received by any telegraph, should not be transmitted, or should be intercepted or detained, or should be disclosed to the Government making the order or an officer thereof mentioned in the order. Also, it may, if satisfied that it is necessary or expedient so to do, take temporary possession (for so long as the public emergency exists or the interest of the public safety requires the taking of such action) of any telegraph established, maintained or worked by any person licensed under the Telegraph Act. The Telegraph Act defines 'message' as "any communication sent by telegraph, or given to a telegraph officer to be sent by telegraph or to be delivered". 'Telegraph' has been defined under the Telegraph Act as "any appliance, instrument, material or apparatus used or capable of use for transmission or reception of signs, signals, writing, images, and sounds or intelligence of any nature by wire, visual or other electro-magnetic emissions, Radio waves or Hertzian waves, galvanic, electric or magnetic means".</t>
    </r>
  </si>
  <si>
    <r>
      <rPr>
        <vertAlign val="superscript"/>
        <sz val="9"/>
        <rFont val="Calibri"/>
        <family val="2"/>
        <scheme val="minor"/>
      </rPr>
      <t>13)</t>
    </r>
    <r>
      <rPr>
        <sz val="9"/>
        <rFont val="Calibri"/>
        <family val="2"/>
        <scheme val="minor"/>
      </rPr>
      <t xml:space="preserve"> An example could be the following case: The importer uses a piece of software for managing the data, which is technically not able to comply with requests for mass surveillance, for example, because it can only remotely access certain information, but not bulk export or search all data, as typically required in connection with mass surveillance. It is also not possible to amend the software it uses to support mass surveillance. </t>
    </r>
  </si>
  <si>
    <r>
      <rPr>
        <vertAlign val="superscript"/>
        <sz val="9"/>
        <rFont val="Calibri"/>
        <family val="2"/>
        <scheme val="minor"/>
      </rPr>
      <t>14)</t>
    </r>
    <r>
      <rPr>
        <sz val="9"/>
        <rFont val="Calibri"/>
        <family val="2"/>
        <scheme val="minor"/>
      </rPr>
      <t xml:space="preserve"> There are no specific carve outs under Indian law that govern the situation where a request under Indian law violates foreign law. The extent to which Indian authorities will accept non-compliance with foreign laws as a defence (principle of international comity) will be as per their discretion and not based on any legal rules. </t>
    </r>
  </si>
  <si>
    <r>
      <rPr>
        <vertAlign val="superscript"/>
        <sz val="9"/>
        <rFont val="Calibri"/>
        <family val="2"/>
        <scheme val="minor"/>
      </rPr>
      <t>15)</t>
    </r>
    <r>
      <rPr>
        <sz val="9"/>
        <rFont val="Calibri"/>
        <family val="2"/>
        <scheme val="minor"/>
      </rPr>
      <t xml:space="preserve"> An example could be the following case: The importer is in principle considered a telecom operator who is, in principle, obliged to honor mass surveillance requests. However, given the clientele of the provider (large international corporations) is has in the past ten years never received such a request, and there is no reason to assume that the local public authorities will suddenly start becoming interested in requiring the importer to conduct mass surveillance. The probability is, therefore, very high that the special clientele of the importer will prevent receiving such requests going forward.</t>
    </r>
  </si>
  <si>
    <r>
      <rPr>
        <vertAlign val="superscript"/>
        <sz val="9"/>
        <rFont val="Calibri"/>
        <family val="2"/>
        <scheme val="minor"/>
      </rPr>
      <t>16)</t>
    </r>
    <r>
      <rPr>
        <sz val="9"/>
        <rFont val="Calibri"/>
        <family val="2"/>
        <scheme val="minor"/>
      </rPr>
      <t xml:space="preserve"> Under the CrPC, a court or any officer in charge of a police station can summon for ‘any document or any other thing’ from a person, if it is ‘necessary or desirable’ for the purposes of any investigation, inquiry, trial or other proceeding. Further, under the CrPC, if any document, parcel or thing in the custody of a postal or telegraph authority in the opinion of a competent court, is required for the purpose of any investigation, inquiry, trial or other proceeding then it may require the postal or telegraph authority to produce such document, parcel or thing. Under the ITA, the prescribed income tax authority may for the purposes of verification of information in its possession relating to any person, issue a notice to such person requiring him, on or before a date to be specified therein, to furnish information or documents verified in the manner specified therein. Under the CGST Act, any officer under the CGST Act, authorised by the proper officer not below the rank of Joint Commissioner should have access to any place of business of a registered person to inspect books of account, documents, computers, computer programs, computer software whether installed in a computer or otherwise and such other things as the officer may require and which may be available at such place, for the purpose of carrying out any audit, scrutiny, verification and checks as may be necessary to safeguard the interest of revenue. Under the BR Act, the RBI may call on financial institutions for statements and information relating to the business or affairs of the banking company (including any business or affairs with which such banking company is concerned) as RBI may consider necessary or expedient to obtain for the purposes of the Act. It might also call for information every half-year relating to the investments of a banking company and the classification of its advances in respect of industry, commerce, and agriculture. Further, as per Section 45-N of the Reserve Bank of India Act 1934, the RBI may conduct inspections of any non-banking institution, financial institution, or a non-banking institution being a financial institution for the purposes of verifying the correctness or completeness of any statement, information or particulars furnished to the bank or for the purpose of obtaining any information or particulars which the non-banking institution has failed to furnish on being called upon to do so. Under Section 11(2)(ia) of the SEBI Act, SEBI has the power to call for information and records from any person including any bank or any other authority or board or corporation established or constituted by or under any Central or State Act which, in the opinion of SEBI, shall be relevant to any investigation or inquiry by SEBI in respect of any transaction in securities. Under Section 11(2)(ib) of the SEBI Act, SEBI may also call for information from, or for furnishing information to other authorities, whether in India or outside India, having functions similar to those of SEBI, in the matters relating to the prevention or detection of violations in respect of securities laws, subject to the provisions of other laws for the time being in force in this regard. Section 11-C (3) of the SEBI Act states that the investigating authority appointed by SEBI (in case of an investigation), may require any intermediary or any person associated with securities market in any manner to furnish such information to, or produce such books, or registers, or other documents, or record before him or any person authorised by it in this behalf as it may consider necessary if the furnishing of such information or the production of such books, or registers, or other documents, or record is relevant or necessary for the purposes of its investigation. Please note that these access requests do not require court approval.</t>
    </r>
  </si>
  <si>
    <r>
      <rPr>
        <vertAlign val="superscript"/>
        <sz val="9"/>
        <rFont val="Calibri"/>
        <family val="2"/>
        <scheme val="minor"/>
      </rPr>
      <t>17)</t>
    </r>
    <r>
      <rPr>
        <sz val="9"/>
        <rFont val="Calibri"/>
        <family val="2"/>
        <scheme val="minor"/>
      </rPr>
      <t xml:space="preserve"> Under Section 69 of the IT Act read with the Interception Rules, the Central Government or any State Government in India may authorize a government agency to intercept, monitor and decrypt any information generated, transmitted, received or stored in any computer resource upon being satisfied that it is in the interest of the sovereignty or integrity of India, defence of India, security of the State, friendly relations with foreign States or public order or for preventing incitement to the commission of any cognizable offence relating to the above or for investigation of any offence.  There are also special rules to lawfully access data in connection with cyber security cases. The term "computer resource" has been defined under the IT Act as, "computer, computer system, computer network, data, computer data base or software". Further, the terms  "computer", "computer system" and "computer network"  have been defined under the IT Act as: (a) computer means, "any electronic, magnetic, optical or other high-speed data processing device or system which performs logical, arithmetic, and memory functions by manipulations of electronic, magnetic or optical impulses, and includes all input, output, processing, storage, computer software or communication facilities which are connected or related to the computer in a computer system or computer network"; (b) computer system means, "a device or collection of devices, including input and output support devices and excluding calculators which are not programmable and capable of being used in conjunction with external files, which contain computer programmes, electronic instructions, input data and output data, that performs logic, arithmetic, data storage and retrieval, communication control and other functions" and (c) computer network means, "the inter-connection of one or more computers or computer systems or communication device through (i) the use of satellite, microwave, terrestrial line, wire, wireless or other communication media; and (ii) terminals or a complex consisting of two or more interconnected computers or communication device whether or not the inter-connection is continuously maintained" Any person in charge of a computer resource or "intermediary" is subject to such requests under the IT Act. The term ‘intermediary’ under the IT Act, with respect to any particular electronic record, means “any person who on behalf of another person receives, stores or transmits that record or provides any service with respect to that record and includes telecom service providers, network service providers, internet service providers, web-hosting service providers, search engines, online payment sites, online-auction sites, online-market places and cyber cafes”.</t>
    </r>
  </si>
  <si>
    <r>
      <rPr>
        <vertAlign val="superscript"/>
        <sz val="9"/>
        <rFont val="Calibri"/>
        <family val="2"/>
        <scheme val="minor"/>
      </rPr>
      <t>18)</t>
    </r>
    <r>
      <rPr>
        <sz val="9"/>
        <rFont val="Calibri"/>
        <family val="2"/>
        <scheme val="minor"/>
      </rPr>
      <t xml:space="preserve"> The risk of foreign lawful access has to be assessed only for those transfers that do not occur as per Art. 49 GDPR or the corresponding provision of the CH DPA. If, for example, personal data held by the importer is to be produced to a foreign authority in connection with the defence against legal claims (for instance to disprove allegations of criminal conduct), it may be disclosed to the foreign authority pursuant Art. 49(1)(c) GDPR without relying on the EU SCC. Likewise, if a foreign authority requests personal data that the data subject has expressly agreed to hand over to such foreign authority, then Art. 49(1)(a) GDPR applies. These cases can be exempted from the current analysis.</t>
    </r>
  </si>
  <si>
    <r>
      <rPr>
        <vertAlign val="superscript"/>
        <sz val="9"/>
        <rFont val="Calibri"/>
        <family val="2"/>
        <scheme val="minor"/>
      </rPr>
      <t>19)</t>
    </r>
    <r>
      <rPr>
        <sz val="9"/>
        <rFont val="Calibri"/>
        <family val="2"/>
        <scheme val="minor"/>
      </rPr>
      <t xml:space="preserve"> Not all obligations to provide local public authorities with certain information (or personal data) is in violation of the GDPR or CH DPA. This is only the case if such obligation does not respect the essence of the fundamental rights and freedoms or exceeds what is necessary and proportionate in a democratic society to safeguard one of the objectives listed in Article 23(1) of the GDPR. See footnote 9 for more details. Hence, it is necessary to determine (a) to which extent local lawful access provisions are in contradiction with the GDPR or CH DPA, and (b) how likely these shortcomings of local law will actually have an effect in case of lawful access requests directed at the importer.</t>
    </r>
  </si>
  <si>
    <r>
      <rPr>
        <vertAlign val="superscript"/>
        <sz val="9"/>
        <rFont val="Calibri"/>
        <family val="2"/>
        <scheme val="minor"/>
      </rPr>
      <t>20)</t>
    </r>
    <r>
      <rPr>
        <sz val="9"/>
        <rFont val="Calibri"/>
        <family val="2"/>
        <scheme val="minor"/>
      </rPr>
      <t xml:space="preserve"> The GDPR and CH DPA require that lawful access is subject to the principle of legality, i.e. of clear, precise and accessible rules set forth in local law. The applicable Indian laws do not, inter alia, provide for a limit on the duration of lawful access measure, the procedure to be followed for examining, using and storing the data obtained and the precautions to be taken when communicating the data to other parties (e.g., other authorities). Hence, the probability of the lack of such rules having negative effects has to be assessed. </t>
    </r>
  </si>
  <si>
    <r>
      <rPr>
        <vertAlign val="superscript"/>
        <sz val="9"/>
        <rFont val="Calibri"/>
        <family val="2"/>
        <scheme val="minor"/>
      </rPr>
      <t>21)</t>
    </r>
    <r>
      <rPr>
        <sz val="9"/>
        <rFont val="Calibri"/>
        <family val="2"/>
        <scheme val="minor"/>
      </rPr>
      <t xml:space="preserve"> Here, the probability of of lack of data security is considered (because there are not provisions as to how the data has to be protected against unauthorized use).</t>
    </r>
  </si>
  <si>
    <r>
      <rPr>
        <vertAlign val="superscript"/>
        <sz val="9"/>
        <rFont val="Calibri"/>
        <family val="2"/>
        <scheme val="minor"/>
      </rPr>
      <t>22)</t>
    </r>
    <r>
      <rPr>
        <sz val="9"/>
        <rFont val="Calibri"/>
        <family val="2"/>
        <scheme val="minor"/>
      </rPr>
      <t xml:space="preserve"> Here, the probability of disclosures to other authorities are considered (because there are no restrictions as to such disclosures).</t>
    </r>
  </si>
  <si>
    <r>
      <rPr>
        <vertAlign val="superscript"/>
        <sz val="9"/>
        <rFont val="Calibri"/>
        <family val="2"/>
        <scheme val="minor"/>
      </rPr>
      <t>23)</t>
    </r>
    <r>
      <rPr>
        <sz val="9"/>
        <rFont val="Calibri"/>
        <family val="2"/>
        <scheme val="minor"/>
      </rPr>
      <t xml:space="preserve"> The GDPR and CH DPA require that lawful access is subject to the principle of proportionality. As regards to lawful access, the Indian law does not stipulate a standard of proportionality or contain provisions for obtaining the information by alternate means. However, the principle of proportionality is taken into consideration by Indian courts when reviewing lawfulness and constitutionality of a legislation or executive action. Also, the Interception Rules state that the competent authority should consider the possibility of acquiring the necessary information by other means and the direction for interception, monitoring or decryption should be issued only when it is not possible to acquire the information by any other reasonable means. Hence, the probability has to be assessed that lawful access requests will not be proportionate.</t>
    </r>
  </si>
  <si>
    <r>
      <rPr>
        <vertAlign val="superscript"/>
        <sz val="9"/>
        <rFont val="Calibri"/>
        <family val="2"/>
        <scheme val="minor"/>
      </rPr>
      <t>24)</t>
    </r>
    <r>
      <rPr>
        <sz val="9"/>
        <rFont val="Calibri"/>
        <family val="2"/>
        <scheme val="minor"/>
      </rPr>
      <t xml:space="preserve"> The legal arguments above are useless if it is not ensured that they are complied with in case of a specific lawful access request. This can be ensured by the importer challenging such requests (which, in turn, can be secured by having a corresponding "defend your data" clause in the contract, which the EU SCC have). If there is no such obligation to challenge such requests, the exporter will depend on the probability of the authorities at issue to comply with their own law, which is usually below 100%. The relevant percentage is taken from Step 2 and applied to the overall calculation. Of course, any obligation to defend makes sense only if local law provides for the possibility to appeal an attempt of the public authorities ot lawfully access data. Indian law recognises the right of judicial review against the validity of any legislations or executive powers empowering Indian public authorities to, inter alia, seek disclosure of personal data on grounds of procedural infirmity. Further, the Supreme Court of India in the case of Justice K. S. Puttaswamy (Retd.) v. Union of India (WP (Civil) no. 494 of 2012) has recognized the right to privacy as a fundamental right and an intrinsic part of the right to life and personal liberty under Article 21 of the Constitution of India. The Constitution of India grants the competent courts power to enforce fundamental rights, through the issuance of directions, orders and writs. However, such enforcement of fundamental rights is also subject to reasonable restrictions set out under the Constitution of India. </t>
    </r>
  </si>
  <si>
    <t>* This form and the underlying method was developed by David Rosenthal, VISCHER (Switzerland), with the special contribution for Indian law by Indian local counsel. David Rosenthal can be reached at david@rosenthal.ch (private) or drosenthal@vischer.com (office).</t>
  </si>
  <si>
    <t>(Version for transfers to Russia)</t>
  </si>
  <si>
    <t>ACME Rossiya LLC</t>
  </si>
  <si>
    <t>Russia</t>
  </si>
  <si>
    <t>The affiliate in Russia has remote online access to the CRM system operated and run by the headquarter company in Germany; it may download exports of data</t>
  </si>
  <si>
    <t>Federal Law dated July 27, 2006 No. 152-FZ "On Personal Data" ("Personal Data Law"); Federal Law No. 126-FZ "On Communications" dated July 7, 2003, and secondary laws promulgated hereunder ("Communication Laws"); Federal Law "On Information, Information Technologies and Information Protection" No. 149-FZ dated July 27, 2006 ("Information Law"); Federal Law "On the Police" No. 3-FZ dated February 07, 2011; Federal Law "On Investigative Activities" No. 144-FZ dated August 12, 1995 ("OIA Law"); Federal Law "On the Federal Security Service" No. 40-FZ dated April 03, 1995; Federal Law "On the Investigative Committee of the Russian Federation" No. 403-FZ dated December 28, 2010; Federal Law "On the Prosecutor’s Office of the Russian Federation" No. 2202-1 dated January 17, 1992; Law of the Russian Federation "On the Status of Judges in the Russian Federation" dated June 26, 1992 No. 3132-1; "Code of the Russian Federation on Administrative Offences" N 195-FZ dated December 30, 2001; Criminal Procedure Code of the Russian Federation No. 174-FZ dated December 18, 2001; Federal Law dated July 6, 2016 No. 374-FZ "On Amendments to the Federal Law" On Countering Terrorism "and certain legislative acts of the Russian Federation in terms of establishing additional measures to counter terrorism and ensure public safety" and Federal Law dated July 6, 2016 No. 375-FZ "On amendments to the Criminal Code of the Russian Federation and the Criminal Procedure Code of the Russian Federation in terms of establishing additional measures to counter terrorism and ensure public safety" ("Yarovaya laws")</t>
  </si>
  <si>
    <t xml:space="preserve">Is the personal data transferred exclusively under one of the exemptions pursuant to applicable data protection law (e.g., Art. 49 GDPR in case of the GDPR)? </t>
  </si>
  <si>
    <t>All traffic over telecom lines is protected by state-of-the-art line encryption (VPN). The Russian government has no access to the key.</t>
  </si>
  <si>
    <r>
      <t xml:space="preserve">Assess the probability that during the assessment period, the importer will have to report the personal data at issue to local public authorities based on a standing request for </t>
    </r>
    <r>
      <rPr>
        <b/>
        <sz val="11"/>
        <rFont val="Calibri"/>
        <family val="2"/>
        <scheme val="minor"/>
      </rPr>
      <t>mass surveillance</t>
    </r>
    <r>
      <rPr>
        <sz val="11"/>
        <rFont val="Calibri"/>
        <family val="2"/>
        <scheme val="minor"/>
      </rPr>
      <t xml:space="preserve"> or other </t>
    </r>
    <r>
      <rPr>
        <b/>
        <sz val="11"/>
        <rFont val="Calibri"/>
        <family val="2"/>
        <scheme val="minor"/>
      </rPr>
      <t>signal intelligence</t>
    </r>
    <r>
      <rPr>
        <sz val="11"/>
        <rFont val="Calibri"/>
        <family val="2"/>
        <scheme val="minor"/>
      </rPr>
      <t xml:space="preserve"> it has received from Russian public authorities:</t>
    </r>
    <r>
      <rPr>
        <vertAlign val="superscript"/>
        <sz val="11"/>
        <rFont val="Calibri"/>
        <family val="2"/>
        <scheme val="minor"/>
      </rPr>
      <t>11)</t>
    </r>
  </si>
  <si>
    <r>
      <t>The importer can be subject to a mass surveillance request by the local public authorities because the importer is either (a) a licensed communications operator in Russia or (b) a "moderator" of the dissemination of information on the Internet (e.g., social media providers, messaging service providers).</t>
    </r>
    <r>
      <rPr>
        <vertAlign val="superscript"/>
        <sz val="11"/>
        <rFont val="Calibri"/>
        <family val="2"/>
        <scheme val="minor"/>
      </rPr>
      <t>12)</t>
    </r>
  </si>
  <si>
    <t xml:space="preserve">The local affiliate is neither a licensed telecom company, nor a moderator. Therefore, the local affiliate will in our view not be confronted with a request for mass surveillance. </t>
  </si>
  <si>
    <t>The personal data at issue is part of the communications that the importer is processing in its capacity as a communications operator or moderator, or metadata of such communications (e.g., call detail records, information about e-mails sent).</t>
  </si>
  <si>
    <t xml:space="preserve">While the CRM does contain messages sent to customers (in order to document interactions with them), the data at issue does not qualify as communications transmitted for others (or metadata of such transmission). The communications have been sent by or on behalf of the group itself. </t>
  </si>
  <si>
    <r>
      <t>The importer will be processing the personal data at issue in the form of communications (e.g., Internet e-mails) that can be intercepted using the the "SORM" equipment provided for by the Russian authorities (this may not work if the personal data is communicated in an encrypted manner with the provider not having the key or otherwise in a non-standard format for lawful interception of telecommunications).</t>
    </r>
    <r>
      <rPr>
        <vertAlign val="superscript"/>
        <sz val="11"/>
        <rFont val="Calibri"/>
        <family val="2"/>
        <scheme val="minor"/>
      </rPr>
      <t>13)</t>
    </r>
  </si>
  <si>
    <t xml:space="preserve">The local affiliate only has remote access to the CRM and cannot use the CRM as such to perform any searches for certain selectors or the like. Even though the CRM permits the local affiliate to bulk export all data, it is unlikely that it will be compatible with the SORM equipment used for mass surveillance, as the CRM is no classical "communications system". </t>
  </si>
  <si>
    <t>Given that Russian law does, in principle, not honor foreign laws and the principle of international comity, we believe that the chances of this being successful is very low.</t>
  </si>
  <si>
    <r>
      <t xml:space="preserve">Assess the probability that during the assessment period, the importer will receive an order to turn over the personal data at issue as part of a </t>
    </r>
    <r>
      <rPr>
        <b/>
        <sz val="11"/>
        <rFont val="Calibri"/>
        <family val="2"/>
        <scheme val="minor"/>
      </rPr>
      <t>specific investigation</t>
    </r>
    <r>
      <rPr>
        <sz val="11"/>
        <rFont val="Calibri"/>
        <family val="2"/>
        <scheme val="minor"/>
      </rPr>
      <t xml:space="preserve"> by the local public authorities (insofar such orders are not already covered under a) above):</t>
    </r>
    <r>
      <rPr>
        <vertAlign val="superscript"/>
        <sz val="11"/>
        <rFont val="Calibri"/>
        <family val="2"/>
        <scheme val="minor"/>
      </rPr>
      <t>16),17)</t>
    </r>
  </si>
  <si>
    <r>
      <t>Probability that the Russian court will act independently, be impartial and effective if and when the importer were to challenge the request.</t>
    </r>
    <r>
      <rPr>
        <vertAlign val="superscript"/>
        <sz val="11"/>
        <rFont val="Calibri"/>
        <family val="2"/>
        <scheme val="minor"/>
      </rPr>
      <t>19),20),21)</t>
    </r>
  </si>
  <si>
    <t>The courts that are responsible for such requests from the importer do have a relatively good reputation in terms of their independence and impartiality. We would assess the chance of getting a proper judge to assess the case to be 50:50.</t>
  </si>
  <si>
    <r>
      <t>Probability that a court or other public body or official will, upon request, vacate the request in order to protect the importer (and the personal data processed by it) based on the importer's political or other standing and its relationship with or importance for Russian public authorities.</t>
    </r>
    <r>
      <rPr>
        <vertAlign val="superscript"/>
        <sz val="11"/>
        <rFont val="Calibri"/>
        <family val="2"/>
        <scheme val="minor"/>
      </rPr>
      <t>22)</t>
    </r>
  </si>
  <si>
    <t>The importer has relatively close ties with the local public officials, and we would expect to have a certain chance of achieving such form of inofficial legal recourse.</t>
  </si>
  <si>
    <t>Probability that the importer will be able to prevent a lawful access on other grounds (legal, technical, etc.) or by removing the personal data before lawful access can occur</t>
  </si>
  <si>
    <t>If we were to receive such a request, access to the CRM database by the local affiliate could be interrupted, meaning that the data is no longer available in Russia and cannot be disclosed to the Russian public authorities, except if a local copy has been made, which is usually not the case.</t>
  </si>
  <si>
    <r>
      <t>Is the data importer/recipient contractually required to defend the personal data at issue against lawful access attempts?</t>
    </r>
    <r>
      <rPr>
        <vertAlign val="superscript"/>
        <sz val="11"/>
        <rFont val="Calibri"/>
        <family val="2"/>
        <scheme val="minor"/>
      </rPr>
      <t>23)</t>
    </r>
  </si>
  <si>
    <t>Dmitri Onufrich, Legal Counsel, ACME Rossiya LLC; Angela Bennett, Data Protection Officer, ACME Europe Ltd.; Mitch McDeere, Bendini, Lambert &amp; Locke (outside counsel)</t>
  </si>
  <si>
    <r>
      <rPr>
        <vertAlign val="superscript"/>
        <sz val="9"/>
        <rFont val="Calibri"/>
        <family val="2"/>
        <scheme val="minor"/>
      </rPr>
      <t>11)</t>
    </r>
    <r>
      <rPr>
        <sz val="9"/>
        <rFont val="Calibri"/>
        <family val="2"/>
        <scheme val="minor"/>
      </rPr>
      <t xml:space="preserve"> This kind of lawful access is based on the "Yarovaya laws". They set out specific lawful interception obligations. Communication providers and moderators are required (i) to set up specific equipment used by the Russian authorities for the remote interception of communications (so called SORM equipment, or “System for Operative Investigative Activities”); and (ii) provide information on individuals’ communication upon requests of the Russian authorities. In addition, "moderators" of information dissemination on the Internet using encryption or other similar technologies shall retain the decryption keys and provide them to the Russian authorities upon requests. Refusal to provide such decryption keys to the Federal Security Service (“FSB”) was a reason for the blockage of Telegram Messenger in 2019. Telegram Messenger was recently unblocked, the official reason is that its founder was ready to prevent terrorism and extremism.  The laws lay down certain criteria for the lawful interception of individuals' communications and also imply prior judicial control over such interception activities.</t>
    </r>
  </si>
  <si>
    <r>
      <rPr>
        <vertAlign val="superscript"/>
        <sz val="9"/>
        <rFont val="Calibri"/>
        <family val="2"/>
        <scheme val="minor"/>
      </rPr>
      <t>12)</t>
    </r>
    <r>
      <rPr>
        <sz val="9"/>
        <rFont val="Calibri"/>
        <family val="2"/>
        <scheme val="minor"/>
      </rPr>
      <t xml:space="preserve"> The Yarovaya laws are applicable to: (a) communication operators, i.e., entities providing communication services in Russia on a basis of respective communication licenses issued by Roskomnadzor; and (b) moderators of dissemination of information on the Internet (“moderators”), which are the entities ensuring the functioning of information systems and (or) software designed and (or) used for receipt, transfer, delivery and (or) processing of digital messages of the Internet users (in practice, moderators are the owners of social media, messengers, forums, etc.).</t>
    </r>
  </si>
  <si>
    <r>
      <rPr>
        <vertAlign val="superscript"/>
        <sz val="9"/>
        <rFont val="Calibri"/>
        <family val="2"/>
        <scheme val="minor"/>
      </rPr>
      <t>13)</t>
    </r>
    <r>
      <rPr>
        <sz val="9"/>
        <rFont val="Calibri"/>
        <family val="2"/>
        <scheme val="minor"/>
      </rPr>
      <t xml:space="preserve"> Mass surveillance usually takes place by the public authority installing its “System for Operative Investigative Activities” or SORM equipment. This will allow the authorities to filter all the content exchanged unless it is encrypted without the provider being able to decrypt it (e.g., if only the customer has the key). The provider is not required to crack the code, break into the communications or convert non-standard data formats. Hence, if the data is not being processed in standard communications equipment (e.g., a mail server), it may not be required to search and filter the personal data at issue, even if it were able to technically access it. Example: The personal data is not processed in a telecommunications systems, but in another, proprietary SaaS application that does not provide for an interface to the SORM equipment. Should the authorities run into encrypted traffic on a regular basis, it may be that may cause the provider to close down the service unless it is willing to ensure access to communications in clear text, as has happened in the case of Telegram (it may take some time for this to happen, though).</t>
    </r>
  </si>
  <si>
    <r>
      <rPr>
        <vertAlign val="superscript"/>
        <sz val="9"/>
        <rFont val="Calibri"/>
        <family val="2"/>
        <scheme val="minor"/>
      </rPr>
      <t>14)</t>
    </r>
    <r>
      <rPr>
        <sz val="9"/>
        <rFont val="Calibri"/>
        <family val="2"/>
        <scheme val="minor"/>
      </rPr>
      <t xml:space="preserve"> There are no specific carve outs under Russian law that govern the situation where a request under Russian law violates </t>
    </r>
    <r>
      <rPr>
        <i/>
        <sz val="9"/>
        <rFont val="Calibri"/>
        <family val="2"/>
        <scheme val="minor"/>
      </rPr>
      <t>foreign</t>
    </r>
    <r>
      <rPr>
        <sz val="9"/>
        <rFont val="Calibri"/>
        <family val="2"/>
        <scheme val="minor"/>
      </rPr>
      <t xml:space="preserve"> law. The extent to which Russian authorities will accept non-compliance with foreign laws as a defence (based on the principle of international comity) will be as per their discretion and not based on any legal rules. In fact, Russia does not (even) adhere to its own international obligations. Russia is a member of the Council of Europe and, in theory, bound by the European Convention on Human Rights. In the ECtHR case “Roman Zakharov v. Russian Federation” dated December 4, 2015 (application no. 47143/06; https://bit.ly/31zvOWn), Mr Zakharov complained that in accordance with the Russian laws mobile operators are installing lawful interception systems that enable law enforcement agencies to carry out operational-search (investigative) measures. In the judgement, the ECtHR (paras. 302, 305) concluded that there is a violation of Article 8 of the ECHR (right to privacy). Yet, the judgement did not entail any positive change in the legal landscape in Russia. Moreover, after this judgement, Russian lawmakers, expanded the data retention and lawful interception obligations imposed on Russian communication operators and moderators. Therefore, the effect is opposite to what was prescribed by the ECtHR in its judgement in “Roman Zakharov vs. Russian Federation”.</t>
    </r>
  </si>
  <si>
    <r>
      <rPr>
        <vertAlign val="superscript"/>
        <sz val="9"/>
        <rFont val="Calibri"/>
        <family val="2"/>
        <scheme val="minor"/>
      </rPr>
      <t>16)</t>
    </r>
    <r>
      <rPr>
        <sz val="9"/>
        <rFont val="Calibri"/>
        <family val="2"/>
        <scheme val="minor"/>
      </rPr>
      <t xml:space="preserve"> Under the OIA Law and other laws described above, Russian courts, police, other enforcement agencies and supervisory authorities are authorized to request from any party having control over data the information necessary for the performance of their powers. The enforcement agencies and supervisory authorities may request information in the following cases: (a) pre-investigation activities; (b) investigations; (c) prosecution of criminal and administrative offences; (d) enforcement proceedings; (e) supervisory activities (such as scheduled and unscheduled state inspections, etc.) which must be carried out in accordance with the administrative regulations regarding the inspections of the public authority conducting these inspections). Individuals and entities receiving lawful requests are required responding to such requests. Failure to respond will be construed as a failure to provide the information upon request, which entails administrative penalties. Requirements to the content of a disclosure request are primarily governed by the secondary legislation and internal instructions of the executive agencies. However, in most cases such secondary legislation and internal instructions adopt quite a harmonized approach regarding the content of the request, namely a request normally contains the following information: (i) Legal ground for requesting the information. Such legal ground may be information about evidence of wrongful acts for initiating criminal proceedings, investigation of criminal or administrative cases, prosecutor’s investigation, etc. that is usually supplemented with legal references; (ii) Details about the specific case. For instance, for pre-investigation activity the request shall contain the details of the notification on the assumed crime and for the court or enforcement proceedings it shall contain the details of such proceedings (such as case number, etc.); (iii) Reference number and date of the request, name, surname and patronymic name of the responsible officer of the public authority, name and address of the public authority submitting the request; (iv) List of the requested information and form of provision of information; (v) Details on why such information is requested (rationale to request the information from a company); (vi) Facts confirming that such information is connected with the investigation, pre-investigation activities, court proceedings, prosecutor’s investigation or enforcement proceedings; (vii) Signature and seal of the public authority or, if the request is provided by email, an electronic signature compliant with the Russian laws; (viii) In addition, if the request is submitted by e-mail, an official email of public authority shall be used (Decision of Moscow City Court dated September 16, 2015 on case No. 33-30344/2015). </t>
    </r>
  </si>
  <si>
    <r>
      <rPr>
        <vertAlign val="superscript"/>
        <sz val="9"/>
        <rFont val="Calibri"/>
        <family val="2"/>
        <scheme val="minor"/>
      </rPr>
      <t>17)</t>
    </r>
    <r>
      <rPr>
        <sz val="9"/>
        <rFont val="Calibri"/>
        <family val="2"/>
        <scheme val="minor"/>
      </rPr>
      <t xml:space="preserve"> This kind of lawful access in Russia represents an issue under the GDPR and CH DPA because it does not fulfill the requirement of it being subject to legal recourse to an </t>
    </r>
    <r>
      <rPr>
        <i/>
        <sz val="9"/>
        <rFont val="Calibri"/>
        <family val="2"/>
        <scheme val="minor"/>
      </rPr>
      <t>independent and impartial court</t>
    </r>
    <r>
      <rPr>
        <sz val="9"/>
        <rFont val="Calibri"/>
        <family val="2"/>
        <scheme val="minor"/>
      </rPr>
      <t xml:space="preserve"> or other form of independent body under Russian law (the degree to which this is true under the specific circumstances will be assessed below). The four other criteria appear to be, in principle, fulfilled under Russian law for this kind of lawful access: The lawful access is (a) subject to the principle of legality, (b) available only for one of the objectives listed in Article 23(1) GDPR, (c) subject to the principle of proportionality and (d) there are effective means of elgal redress for the data subjects to pursue their rights under local law in connection with an access to their personal data.</t>
    </r>
  </si>
  <si>
    <r>
      <rPr>
        <vertAlign val="superscript"/>
        <sz val="9"/>
        <rFont val="Calibri"/>
        <family val="2"/>
        <scheme val="minor"/>
      </rPr>
      <t>19)</t>
    </r>
    <r>
      <rPr>
        <sz val="9"/>
        <rFont val="Calibri"/>
        <family val="2"/>
        <scheme val="minor"/>
      </rPr>
      <t xml:space="preserve"> In cases where a company considers the request is unlawful, it shall respond to the request explaining the reason for its refusal to provide the information. Otherwise, a non-response will be construed as a failure to provide the information upon request. Where a respective authority considers a company’s refusal unlawful, it may initiate further administrative proceedings to impose a penalty on the company and force it to provide the requested information. In such a scenario, the company will have to justify its position within such administrative proceedings. That said, companies are entitled to challenge the requests if they consider that such requests are unlawful. Complaints may be submitted to the court or the prosecutor. </t>
    </r>
  </si>
  <si>
    <r>
      <rPr>
        <vertAlign val="superscript"/>
        <sz val="9"/>
        <rFont val="Calibri"/>
        <family val="2"/>
        <scheme val="minor"/>
      </rPr>
      <t>20)</t>
    </r>
    <r>
      <rPr>
        <sz val="9"/>
        <rFont val="Calibri"/>
        <family val="2"/>
        <scheme val="minor"/>
      </rPr>
      <t xml:space="preserve"> A public authority has to get </t>
    </r>
    <r>
      <rPr>
        <i/>
        <sz val="9"/>
        <rFont val="Calibri"/>
        <family val="2"/>
        <scheme val="minor"/>
      </rPr>
      <t>prior</t>
    </r>
    <r>
      <rPr>
        <sz val="9"/>
        <rFont val="Calibri"/>
        <family val="2"/>
        <scheme val="minor"/>
      </rPr>
      <t xml:space="preserve"> court approval only on one occasion, namely, where the information requested in the course of investigative activities comprises secret information that is protected in accordance with the Russian laws. Such information, in particular, includes private information (right to privacy) and information related to individual’s communications (secrecy of communications). In this case, the public authority shall obtain the court’s prior authorization to access such information. </t>
    </r>
  </si>
  <si>
    <r>
      <rPr>
        <vertAlign val="superscript"/>
        <sz val="9"/>
        <rFont val="Calibri"/>
        <family val="2"/>
        <scheme val="minor"/>
      </rPr>
      <t>21)</t>
    </r>
    <r>
      <rPr>
        <sz val="9"/>
        <rFont val="Calibri"/>
        <family val="2"/>
        <scheme val="minor"/>
      </rPr>
      <t xml:space="preserve"> The Russian courts are generally considered to have a low degree of independence, therefore, in most cases the above supervisory activities are rather formalistic. For instance, the UN Human Rights Committee expressed concern about the lack of independence and the efficiency of the judiciary and the long delays in the administration of justice and notes in that regard that the judicial system in the Russian Federation cannot be effective to ensure the protection of rights until there is a sufficient number of well-trained and qualified judges and lawyers (https://bit.ly/3Gizdr7). Further reports along these lines are found in https://bit.ly/3osDVwq, https://bit.ly/3ouQCHb and https://bit.ly/3xYA25I.</t>
    </r>
  </si>
  <si>
    <r>
      <rPr>
        <vertAlign val="superscript"/>
        <sz val="9"/>
        <rFont val="Calibri"/>
        <family val="2"/>
        <scheme val="minor"/>
      </rPr>
      <t>22)</t>
    </r>
    <r>
      <rPr>
        <sz val="9"/>
        <rFont val="Calibri"/>
        <family val="2"/>
        <scheme val="minor"/>
      </rPr>
      <t xml:space="preserve"> While the judiciary lacks independence from the executive branch, and career advancement is effectively tied to compliance with Kremlin preferences according to observers (e.g., https://bit.ly/3ouQCHb), this depending on the circumstances may also work towards reducing the risk of unwanted lawful access as a consequence of the importer's chance of  being "protected" by the system, or, at least, not having to fear unexpected interference from the government.</t>
    </r>
  </si>
  <si>
    <r>
      <rPr>
        <vertAlign val="superscript"/>
        <sz val="9"/>
        <rFont val="Calibri"/>
        <family val="2"/>
        <scheme val="minor"/>
      </rPr>
      <t>23)</t>
    </r>
    <r>
      <rPr>
        <sz val="9"/>
        <rFont val="Calibri"/>
        <family val="2"/>
        <scheme val="minor"/>
      </rPr>
      <t xml:space="preserve"> The legal arguments above are useless if it is not ensured that they are complied with in case of a specific lawful access request. This can be ensured by the importer challenging such requests (which, in turn, can be secured by having a corresponding "defend your data" clause in the contract, which the EU SCC have). If there is no such obligation to challenge such requests, the exporter will depend on the probability of the authorities at issue to comply with their own law, which is usually below 100%. The relevant percentage is taken from Step 2 and applied to the overall calculation. Of course, the relevance of challenging a request depends on the independence of the court system -- or the probability of the court to protect the importer.</t>
    </r>
  </si>
  <si>
    <t>https://www.rosenthal.ch/downloads/Rosenthal_EU-SCC-TIA_051221.xlsx</t>
  </si>
  <si>
    <r>
      <t xml:space="preserve">Country-specific! The following factors have been drafted for </t>
    </r>
    <r>
      <rPr>
        <b/>
        <i/>
        <sz val="9"/>
        <color theme="1"/>
        <rFont val="Calibri"/>
        <family val="2"/>
        <scheme val="minor"/>
      </rPr>
      <t xml:space="preserve">Russian law  </t>
    </r>
    <r>
      <rPr>
        <i/>
        <sz val="9"/>
        <color theme="1"/>
        <rFont val="Calibri"/>
        <family val="2"/>
        <scheme val="minor"/>
      </rPr>
      <t xml:space="preserve">based on input from local counsel (Maria Ostashenko, ALRUD Law Firm); amend as necessary for other jurisdictions. </t>
    </r>
  </si>
  <si>
    <t>In the past ten years, the local affiliate received only one lawful access request from local authorities, and it concerned a local employee. We would expect that we would get not more than one requests for information from an Russian authority every two years. This is also based on the fact that we and our officials and beneficial owners are in no way engaged in activities that are of political or other public interest.</t>
  </si>
  <si>
    <r>
      <rPr>
        <vertAlign val="superscript"/>
        <sz val="9"/>
        <rFont val="Calibri"/>
        <family val="2"/>
        <scheme val="minor"/>
      </rPr>
      <t>15)</t>
    </r>
    <r>
      <rPr>
        <sz val="9"/>
        <rFont val="Calibri"/>
        <family val="2"/>
        <scheme val="minor"/>
      </rPr>
      <t xml:space="preserve"> An example could be the following case: The importer is in principle considered a telecom operator who is, in principle, obliged to honor mass surveillance requests. However, given the clientele of the provider (large international corporations) has in the past ten years never received such a request, and there is no reason to assume that the local public authorities will suddenly start becoming interested in requiring the importer to conduct mass surveillance. The probability is, therefore, very high that the special clientele of the importer will prevent receiving such requests going forward. Another example could be the existence of a legal privilege (banking secrecy, attorneys privilege, medical secrecy, etc.). Such a privilege may prevent disclosure of the covered information to some extent; note, however, that the investigation may still require disclosure of such information, but more formalities and procedures may be required such as a court order.</t>
    </r>
  </si>
  <si>
    <t>* This form and the underlying method was developed by David Rosenthal, VISCHER (Switzerland), with the special contribution for Russian law by Maria Ostahenko and her team at the ALRUD Law Firm (Moscow, Russia, www.alrud.com, mostashenko@alrud.com). David Rosenthal can be reached at david@rosenthal.ch (private) or drosenthal@vischer.com (office).</t>
  </si>
  <si>
    <t>January 9, 2022</t>
  </si>
  <si>
    <t>January 10, 2022</t>
  </si>
  <si>
    <t>TIA (Chinese Law) Sample Case 1</t>
  </si>
  <si>
    <t>Questions for US Providers on Lawful Access</t>
  </si>
  <si>
    <t>February 27, 2022</t>
  </si>
  <si>
    <t>7</t>
  </si>
  <si>
    <t>8</t>
  </si>
  <si>
    <t>9</t>
  </si>
  <si>
    <t>10</t>
  </si>
  <si>
    <t>11</t>
  </si>
  <si>
    <t>12</t>
  </si>
  <si>
    <t>13</t>
  </si>
  <si>
    <t>14</t>
  </si>
  <si>
    <t>16</t>
  </si>
  <si>
    <t>1.11</t>
  </si>
  <si>
    <t>Questions for US Service Providers on Lawful Access</t>
  </si>
  <si>
    <t xml:space="preserve">With the answers to below questions, it is possible to complete a TIA as necessary under Clause 14 of the EU SCC. This form has been designed with US-based service providers and Section 702 of the Foreign Intelligence Services Act (FISA) and Executive Order (EO) 12.333 in mind, but can also be used for providers in other jurisdictions. </t>
  </si>
  <si>
    <t>Template: Version Public Draft 1.01 (February 27, 2022)</t>
  </si>
  <si>
    <t>Customer:</t>
  </si>
  <si>
    <r>
      <t xml:space="preserve">Supersales Inc. </t>
    </r>
    <r>
      <rPr>
        <i/>
        <sz val="12"/>
        <color rgb="FF0070C0"/>
        <rFont val="Calibri"/>
        <family val="2"/>
        <scheme val="minor"/>
      </rPr>
      <t>[= sample content]</t>
    </r>
  </si>
  <si>
    <r>
      <t>Provider (full name):</t>
    </r>
    <r>
      <rPr>
        <vertAlign val="superscript"/>
        <sz val="11"/>
        <color theme="1"/>
        <rFont val="Calibri"/>
        <family val="2"/>
        <scheme val="minor"/>
      </rPr>
      <t>1)</t>
    </r>
  </si>
  <si>
    <t>ACME Corp.</t>
  </si>
  <si>
    <t>Country of provider:</t>
  </si>
  <si>
    <t>US</t>
  </si>
  <si>
    <r>
      <t>Service for which you complete this questionnaire:</t>
    </r>
    <r>
      <rPr>
        <vertAlign val="superscript"/>
        <sz val="11"/>
        <color theme="1"/>
        <rFont val="Calibri"/>
        <family val="2"/>
        <scheme val="minor"/>
      </rPr>
      <t>2)</t>
    </r>
  </si>
  <si>
    <t>CRM:online</t>
  </si>
  <si>
    <r>
      <t>Service configuration for which you complete this questionnaire:</t>
    </r>
    <r>
      <rPr>
        <vertAlign val="superscript"/>
        <sz val="11"/>
        <color theme="1"/>
        <rFont val="Calibri"/>
        <family val="2"/>
        <scheme val="minor"/>
      </rPr>
      <t>3)</t>
    </r>
  </si>
  <si>
    <t>EU data hosting option, customer access control option</t>
  </si>
  <si>
    <t>Categories of customer data that you receive or process:</t>
  </si>
  <si>
    <t>Name, contact details, interests, transactions, communications, campaigns, opt-ins</t>
  </si>
  <si>
    <r>
      <t>Affiliates that also have access to customer data and why:</t>
    </r>
    <r>
      <rPr>
        <vertAlign val="superscript"/>
        <sz val="11"/>
        <color theme="1"/>
        <rFont val="Calibri"/>
        <family val="2"/>
        <scheme val="minor"/>
      </rPr>
      <t>4)</t>
    </r>
  </si>
  <si>
    <t>ACME GmbH (Germany) for local support</t>
  </si>
  <si>
    <t>Your technical and organizational measures (describe or include link):</t>
  </si>
  <si>
    <t>https://www.acme.com/dataprotection/TOMS</t>
  </si>
  <si>
    <t>Your subprocessors (describe or include link):</t>
  </si>
  <si>
    <t>https://www.acme.com/dataprotection/subprocessors</t>
  </si>
  <si>
    <t>Your lawful access and transparency reports (describe or include link):</t>
  </si>
  <si>
    <t>https://www.acme.com/dataprotection/lawfulaccess</t>
  </si>
  <si>
    <t>Your policy on lawful access requests (describe or inlcude link):</t>
  </si>
  <si>
    <t>Form completed by:</t>
  </si>
  <si>
    <t>Contact details for further inquiries:</t>
  </si>
  <si>
    <t>[Contact Details]</t>
  </si>
  <si>
    <t>Form completed on:</t>
  </si>
  <si>
    <r>
      <t xml:space="preserve">Instructions: </t>
    </r>
    <r>
      <rPr>
        <sz val="10"/>
        <color theme="1" tint="0.499984740745262"/>
        <rFont val="Calibri"/>
        <family val="2"/>
        <scheme val="minor"/>
      </rPr>
      <t xml:space="preserve">You may have received many questionnaires of this kind, but most of them are generic, focused on asking whether you are an Electronic Communication Service Provider (ECSP) and what general technical and organisational measures of data security (TOMS) you have in place. This questionnaire is </t>
    </r>
    <r>
      <rPr>
        <i/>
        <sz val="10"/>
        <color theme="1" tint="0.499984740745262"/>
        <rFont val="Calibri"/>
        <family val="2"/>
        <scheme val="minor"/>
      </rPr>
      <t xml:space="preserve">different </t>
    </r>
    <r>
      <rPr>
        <sz val="10"/>
        <color theme="1" tint="0.499984740745262"/>
        <rFont val="Calibri"/>
        <family val="2"/>
        <scheme val="minor"/>
      </rPr>
      <t xml:space="preserve">in that it aims at obtaining facts to more precisely assess the risk of foreign lawful access prohibited under the GDPR and the Swiss DPA even if you indeed </t>
    </r>
    <r>
      <rPr>
        <i/>
        <sz val="10"/>
        <color theme="1" tint="0.499984740745262"/>
        <rFont val="Calibri"/>
        <family val="2"/>
        <scheme val="minor"/>
      </rPr>
      <t>are</t>
    </r>
    <r>
      <rPr>
        <sz val="10"/>
        <color theme="1" tint="0.499984740745262"/>
        <rFont val="Calibri"/>
        <family val="2"/>
        <scheme val="minor"/>
      </rPr>
      <t xml:space="preserve"> an ECSP. Providing such information is in your own benefit Please complete the questions in the Section 1 to 5 below. If several entities are involved in the provision of the service, please do so for every entity separately provided such entity is in a country without an adequate level of data protection or if you can provide a state-of-the-art Transfer Impact Assessment for transfers to such entity. You can answer most of the questions with a "Yes" or "No". Do not forget to provide a brief explanation. This is important for the assessment. Provide a verbatim response and not only a link to some FAQ or White Paper, as this will usually not help us and require us to get back to you. It is usually also </t>
    </r>
    <r>
      <rPr>
        <i/>
        <sz val="10"/>
        <color theme="1" tint="0.499984740745262"/>
        <rFont val="Calibri"/>
        <family val="2"/>
        <scheme val="minor"/>
      </rPr>
      <t xml:space="preserve">not </t>
    </r>
    <r>
      <rPr>
        <sz val="10"/>
        <color theme="1" tint="0.499984740745262"/>
        <rFont val="Calibri"/>
        <family val="2"/>
        <scheme val="minor"/>
      </rPr>
      <t>sufficient to provide us your transparency reports or overview of TOMS, as they usually do not contain the information really needed for a proper Transfer Impact Assessment. For example, the security of data centers and the fact that data is encrypted at-rest is, as such, irrelevant because it in no way prevents any lawful access from occuring in your jurisdiction. We are not evaluating data security in general, but only the factors that are relevant for expecting and preventing certain forms of lawful access in your country, namely requests under Section 702 Foreign Intelligence Services Act (and EO 12.333).</t>
    </r>
  </si>
  <si>
    <t>1. Exposure to Problematic Lawful Access Requests</t>
  </si>
  <si>
    <r>
      <t xml:space="preserve">In this section, we ask you to respond to a number of questions that allow us to assess whether you are or even have been subject to lawful access requests that are prohibited under the GDPR or Swiss DPA, i.e. Section 702 FISA or EO 12.333 (but </t>
    </r>
    <r>
      <rPr>
        <i/>
        <sz val="10"/>
        <color theme="1"/>
        <rFont val="Calibri"/>
        <family val="2"/>
        <scheme val="minor"/>
      </rPr>
      <t>not</t>
    </r>
    <r>
      <rPr>
        <sz val="10"/>
        <color theme="1"/>
        <rFont val="Calibri"/>
        <family val="2"/>
        <scheme val="minor"/>
      </rPr>
      <t xml:space="preserve"> other laws such as the Stored Communications Act or CLOUD Act). You may need to obtain advice from your own legal counsel to respond to these questions. If you believe that you are not permitted to answer certain questions, please state so and why. </t>
    </r>
  </si>
  <si>
    <t>1.1</t>
  </si>
  <si>
    <r>
      <t>Do you consider your entity to be an Electronic Communications Service Provider (ECSP) pursuant to 50 U.S.C. §1881(b)(4)?</t>
    </r>
    <r>
      <rPr>
        <vertAlign val="superscript"/>
        <sz val="11"/>
        <color theme="1"/>
        <rFont val="Calibri"/>
        <family val="2"/>
        <scheme val="minor"/>
      </rPr>
      <t>5)</t>
    </r>
  </si>
  <si>
    <t>Select ...</t>
  </si>
  <si>
    <t>[Elaborate]</t>
  </si>
  <si>
    <t>1.2</t>
  </si>
  <si>
    <r>
      <t>Do you consider your entity to be under "control"</t>
    </r>
    <r>
      <rPr>
        <vertAlign val="superscript"/>
        <sz val="11"/>
        <color theme="1"/>
        <rFont val="Calibri"/>
        <family val="2"/>
        <scheme val="minor"/>
      </rPr>
      <t>6)</t>
    </r>
    <r>
      <rPr>
        <sz val="11"/>
        <color theme="1"/>
        <rFont val="Calibri"/>
        <family val="2"/>
        <scheme val="minor"/>
      </rPr>
      <t xml:space="preserve"> of an Electronic Communications Service Provider pursuant to 50 U.S.C. §1881(b)(4)?</t>
    </r>
  </si>
  <si>
    <t>1.3</t>
  </si>
  <si>
    <t>Regardless of whether you are considered an ECSP, is your entity, in the present context, providing the services of an ECSP (e.g., hosting services, remote computing services, telecommunications services)?</t>
  </si>
  <si>
    <t>1.4</t>
  </si>
  <si>
    <t>Has your entity received any "upstream" lawful access requests under Section 702 FISA (i.e. in-transit collection) in the last five years?</t>
  </si>
  <si>
    <t>1.5</t>
  </si>
  <si>
    <t>Has your entity received any "downstream" lawful access requests under Section 702 FISA (i.e. at-rest collection) in the last five years?</t>
  </si>
  <si>
    <t>1.6</t>
  </si>
  <si>
    <t>Has your entity received any lawful access requests pursuant to EO 12.333 in the last five years?</t>
  </si>
  <si>
    <t>1.7</t>
  </si>
  <si>
    <r>
      <t>Has your entity received any requests pursuant to 1.3-1.5 over the last five years that concerned both (i) the Service or customer data processed by the Service and (ii) customers from the EEA, Switzerland or the UK?</t>
    </r>
    <r>
      <rPr>
        <vertAlign val="superscript"/>
        <sz val="11"/>
        <color theme="1"/>
        <rFont val="Calibri"/>
        <family val="2"/>
        <scheme val="minor"/>
      </rPr>
      <t>7)</t>
    </r>
  </si>
  <si>
    <t>1.8</t>
  </si>
  <si>
    <t>Have any requests pursuant to 1.7 been granted or otherwise fulfilled by your entity?</t>
  </si>
  <si>
    <t>1.9</t>
  </si>
  <si>
    <t>Has your entity reason to believe that it would, in the next five years, receive any requests to 1.7?</t>
  </si>
  <si>
    <t>1.10</t>
  </si>
  <si>
    <r>
      <t>Does the customer data received in connection with the service in your view qualify as "contents" of communications pursuant to 50 U.S.C. § 1881a(f)(3)(A)?</t>
    </r>
    <r>
      <rPr>
        <vertAlign val="superscript"/>
        <sz val="11"/>
        <color theme="1"/>
        <rFont val="Calibri"/>
        <family val="2"/>
        <scheme val="minor"/>
      </rPr>
      <t>8)</t>
    </r>
  </si>
  <si>
    <t>Would your entity be able search the customer data at issue for particular keywords on an ongoing and automated basis, including having hits exported for further use (or, if not, would your entity have the title and means to adapt your system to do so)?</t>
  </si>
  <si>
    <t>2. Customer Data &amp; Customer Data Flows</t>
  </si>
  <si>
    <r>
      <t xml:space="preserve">In this section, we want to better understand how and from whom you receive our customer data (for instance, directly or indirectly through a European subsidiary, which may make a difference), and in which form you receive such data (e.g., whether in clear text or already encrypted). Please note that we are not asking about access by your employees, but rather about how </t>
    </r>
    <r>
      <rPr>
        <i/>
        <sz val="10"/>
        <color theme="1"/>
        <rFont val="Calibri"/>
        <family val="2"/>
        <scheme val="minor"/>
      </rPr>
      <t>your systems</t>
    </r>
    <r>
      <rPr>
        <sz val="10"/>
        <color theme="1"/>
        <rFont val="Calibri"/>
        <family val="2"/>
        <scheme val="minor"/>
      </rPr>
      <t xml:space="preserve"> receive customer data (even if it is not accessible by your employees). Furthermore, if you are forwarding or making otherwise available customer data to other entities (affiliates or other third parties), we would like to get from you the Transfer Impact Assessments (cf. Clause 14 of the EU Standard Contractual Clauses) that you are required to make, if they are located in a country without an adequate level of data protection. The same is true for Transfer Impact Assessments that cover the transfer of personal data to you. Note that you are required to provide us, as the controller, this information. If you do not provide it, we can request it under our audit rights.</t>
    </r>
  </si>
  <si>
    <t>2.1</t>
  </si>
  <si>
    <t xml:space="preserve">Does your entity receive or get access to customer data from an affiliate (e.g., indirectly through an EEA subsidiary of yours)? </t>
  </si>
  <si>
    <t>2.2</t>
  </si>
  <si>
    <t>Does your entity receive or get access to customer data from the customer or its users directly?</t>
  </si>
  <si>
    <t>2.3</t>
  </si>
  <si>
    <t>Does your entity receive or get access to customer data from a third party (that is neither the customer nor your affiliate)?</t>
  </si>
  <si>
    <t>2.4</t>
  </si>
  <si>
    <t>Is customer data always encrypted when transmitted over public lines, including between the customer and your entity (e.g., SSL, TLS) and between affiliates of yours?</t>
  </si>
  <si>
    <t>2.5</t>
  </si>
  <si>
    <r>
      <t>Does your entity consider the customer data to qualify as personal data as defined under the GDPR, i.e. data that permit you (or third parties who may gain access to such data, including your entity's government) to identify at least some individuals to which the data relates?</t>
    </r>
    <r>
      <rPr>
        <vertAlign val="superscript"/>
        <sz val="11"/>
        <color theme="1"/>
        <rFont val="Calibri"/>
        <family val="2"/>
        <scheme val="minor"/>
      </rPr>
      <t>9)</t>
    </r>
  </si>
  <si>
    <t>2.6</t>
  </si>
  <si>
    <t>Do your entity's systems receive customer data either in clear text or, if encrypted, in a form where your entity has access to the key for decrypting it?</t>
  </si>
  <si>
    <t>2.7</t>
  </si>
  <si>
    <t>If customer data is transferred to your entity either from affiliates or from other third parties (e.g., subcontractors), then please provide us the Transfer Impact Assessments that has been made such transfers:</t>
  </si>
  <si>
    <t>[Link]</t>
  </si>
  <si>
    <t>2.8</t>
  </si>
  <si>
    <t>If you transfer customer data to affiliates or other third parties (e.g., subcontractors) that have not been recognized under the GDPR for having an adequate level of data protection, then please provide us the Transfer Impact Assessment you have made for such transfers:</t>
  </si>
  <si>
    <t>3. Your Access To Customer Data</t>
  </si>
  <si>
    <t xml:space="preserve">In this section, we would like to understand which employees and other individuals that work for you can gain clear text access to the customer data. We would like to understand whether such access is possible in day-to-day business or only under certain, exceptional situations. The answer may be relevant for assessing the question whether you are considered having "posession, custody or control" over customer data, which, in turn, may provide for legal grounds to reject lawful access requests (thus reducing the risk of such lawful access). </t>
  </si>
  <si>
    <t>3.1</t>
  </si>
  <si>
    <t>Can anybody in your entity technically gain access to customer data in clear text (e.g., by use of admin privileges, root or private key access)?</t>
  </si>
  <si>
    <t>3.2</t>
  </si>
  <si>
    <t xml:space="preserve">Does anybody in your entity access customer data in clear text during or for everyday routine business activities? </t>
  </si>
  <si>
    <t>3.3</t>
  </si>
  <si>
    <t>Are all individuals in your entity (including admin roles) prevented or prohibited from accessing customer data in clear-text unless such access either (i) has been approved by the customer in each individual case or (ii) is required by law?</t>
  </si>
  <si>
    <t>3.4</t>
  </si>
  <si>
    <r>
      <t>Is there anything the customer could do (e.g., configure or purchase an option of the service) that would ensure that nobody in your organization would be technically able or permitted to access customer data in clear text unless either (i) approved by the customer in each individual case or (ii) required by law?</t>
    </r>
    <r>
      <rPr>
        <vertAlign val="superscript"/>
        <sz val="11"/>
        <color theme="1"/>
        <rFont val="Calibri"/>
        <family val="2"/>
        <scheme val="minor"/>
      </rPr>
      <t>10)</t>
    </r>
  </si>
  <si>
    <t>3.5</t>
  </si>
  <si>
    <t>Could the service be set up in a manner where access to customer data (in clear text) would occur only from within the EEA, Switzerland or the UK?</t>
  </si>
  <si>
    <t>3.6</t>
  </si>
  <si>
    <t>Could the service be set up in a manner where access to customer data (in clear text) would occur only from within the customer's country?</t>
  </si>
  <si>
    <t>3.7</t>
  </si>
  <si>
    <r>
      <t>Is your entity making any use of customer data for ist own purpose, be it as a sole controller, as a joint controller or otherwise?</t>
    </r>
    <r>
      <rPr>
        <vertAlign val="superscript"/>
        <sz val="11"/>
        <color theme="1"/>
        <rFont val="Calibri"/>
        <family val="2"/>
        <scheme val="minor"/>
      </rPr>
      <t>11)</t>
    </r>
  </si>
  <si>
    <t>4. Storing Customer Data</t>
  </si>
  <si>
    <t>In this section, we want to understand where and how you are storing customer data. This can be on your own systems (owned or controlled by you) or on systems operated by an affiliate or third party. Further, we want to understand how the data is encrypted at rest, and who - day-to-day business - controls access to the key for decryption. Furthermore, we want to understand whether it would be possible to have customer data moved to Europe or even to a particular country with the aim of granting you only remote access (which will further reduce the probabilty of you being required to provide lawful access).</t>
  </si>
  <si>
    <t>4.1</t>
  </si>
  <si>
    <t>Is, for the service, customer data stored in your entity's jurisdiction?</t>
  </si>
  <si>
    <t>4.2</t>
  </si>
  <si>
    <t>Are the storage systems in your entity's possesion, custody or control?</t>
  </si>
  <si>
    <t>4.3</t>
  </si>
  <si>
    <t>Is the customer data encrypted at rest on those systems?</t>
  </si>
  <si>
    <t>4.4</t>
  </si>
  <si>
    <t>Does your entity (technically) have access to the key for decryption?</t>
  </si>
  <si>
    <t>4.5</t>
  </si>
  <si>
    <t>Does the customer manage the key on its own?</t>
  </si>
  <si>
    <t>4.6</t>
  </si>
  <si>
    <t>Does the customer generate the key on ist own (i.e. BYOK)?</t>
  </si>
  <si>
    <t>4.7</t>
  </si>
  <si>
    <t>Is day-to-day access to the key exclusively under the customer's control (e.g., by customer's control of the ACL)?</t>
  </si>
  <si>
    <t>4.8</t>
  </si>
  <si>
    <t>Has anybody other than your entity or the customer access to the customer data on those systems in clear text?</t>
  </si>
  <si>
    <t>4.9</t>
  </si>
  <si>
    <r>
      <t xml:space="preserve">Is, for the service, customer data stored in </t>
    </r>
    <r>
      <rPr>
        <i/>
        <sz val="11"/>
        <color theme="1"/>
        <rFont val="Calibri"/>
        <family val="2"/>
        <scheme val="minor"/>
      </rPr>
      <t>another</t>
    </r>
    <r>
      <rPr>
        <sz val="11"/>
        <color theme="1"/>
        <rFont val="Calibri"/>
        <family val="2"/>
        <scheme val="minor"/>
      </rPr>
      <t xml:space="preserve"> jurisdiction?</t>
    </r>
  </si>
  <si>
    <t>4.10</t>
  </si>
  <si>
    <t>4.11</t>
  </si>
  <si>
    <t>Is customer data encrypted at rest on those systems?</t>
  </si>
  <si>
    <t>4.12</t>
  </si>
  <si>
    <t>Does your entity have access (technically) to the key for decryption?</t>
  </si>
  <si>
    <t>4.13</t>
  </si>
  <si>
    <t>4.14</t>
  </si>
  <si>
    <t>Does the customer generate the key on its own(i.e. BYOK)?</t>
  </si>
  <si>
    <t>4.15</t>
  </si>
  <si>
    <t>4.16</t>
  </si>
  <si>
    <t>Has anybody other than your entity or the customer access to the customer data on those systems in clear text (e.g., the provider running the systems)?</t>
  </si>
  <si>
    <t>4.17</t>
  </si>
  <si>
    <r>
      <t>Could the service be set up in a manner where your entity would have only remote access to any customer data in clear text?</t>
    </r>
    <r>
      <rPr>
        <vertAlign val="superscript"/>
        <sz val="11"/>
        <color theme="1"/>
        <rFont val="Calibri"/>
        <family val="2"/>
        <scheme val="minor"/>
      </rPr>
      <t>12)</t>
    </r>
  </si>
  <si>
    <t>4.18</t>
  </si>
  <si>
    <t>Could the service be set up in a manner where customer data would be stored only in the EEA, Switzerland or UK?</t>
  </si>
  <si>
    <t>4.19</t>
  </si>
  <si>
    <t>Could the service be set up in a manner where customer data would be stored only in the customer's country?</t>
  </si>
  <si>
    <t>5. Other Factors</t>
  </si>
  <si>
    <t>5.1</t>
  </si>
  <si>
    <t>Is the customer data in your jurisdiction in any way legally privileged in your view?</t>
  </si>
  <si>
    <t>5.2</t>
  </si>
  <si>
    <t>Do you see any other factors that could reasonably increase or decrease the risk of lawful access under Section 702 FISA (or EO 12.333)?</t>
  </si>
  <si>
    <t>5.3</t>
  </si>
  <si>
    <t>Do you have any other comments?</t>
  </si>
  <si>
    <t>Thank you! Please create a PDF of the questionnaire and return both the Excel and PDF!</t>
  </si>
  <si>
    <r>
      <rPr>
        <vertAlign val="superscript"/>
        <sz val="10"/>
        <color theme="1"/>
        <rFont val="Calibri"/>
        <family val="2"/>
        <scheme val="minor"/>
      </rPr>
      <t>1</t>
    </r>
    <r>
      <rPr>
        <sz val="10"/>
        <color theme="1"/>
        <rFont val="Calibri"/>
        <family val="2"/>
        <scheme val="minor"/>
      </rPr>
      <t xml:space="preserve"> Please complete this questionnaire for one legal entity only, not the entire group as a whole. The responses may be different for different affiliates. If the entity at issue has different branches, please specify the branch.</t>
    </r>
  </si>
  <si>
    <r>
      <rPr>
        <vertAlign val="superscript"/>
        <sz val="10"/>
        <color theme="1"/>
        <rFont val="Calibri"/>
        <family val="2"/>
        <scheme val="minor"/>
      </rPr>
      <t>2</t>
    </r>
    <r>
      <rPr>
        <sz val="10"/>
        <color theme="1"/>
        <rFont val="Calibri"/>
        <family val="2"/>
        <scheme val="minor"/>
      </rPr>
      <t xml:space="preserve"> Most providers provide generic answers that apply to all services. This is usually not helpful when determining the actual risk of a prohibited foreign lawful access for a particular service. Therefore, please focus on answers that apply to the service at issue and have such service specified in the form. The answers may vary per service and so may the risk assessment.</t>
    </r>
  </si>
  <si>
    <r>
      <rPr>
        <vertAlign val="superscript"/>
        <sz val="10"/>
        <color theme="1"/>
        <rFont val="Calibri"/>
        <family val="2"/>
        <scheme val="minor"/>
      </rPr>
      <t>3</t>
    </r>
    <r>
      <rPr>
        <sz val="10"/>
        <color theme="1"/>
        <rFont val="Calibri"/>
        <family val="2"/>
        <scheme val="minor"/>
      </rPr>
      <t xml:space="preserve"> Different service options may have an impact on the risk of foreign lawful access. For example, if there is an option, configuration or service that will block the provider's day-to-day access to customer data, then this may permit the provider to reject a lawful access request on the grounds of having no "control" of the data at issue. Hence, please explain which service options you have assumed to be in use/configured/set in your response.</t>
    </r>
  </si>
  <si>
    <r>
      <rPr>
        <vertAlign val="superscript"/>
        <sz val="10"/>
        <color theme="1"/>
        <rFont val="Calibri"/>
        <family val="2"/>
        <scheme val="minor"/>
      </rPr>
      <t>4</t>
    </r>
    <r>
      <rPr>
        <sz val="10"/>
        <color theme="1"/>
        <rFont val="Calibri"/>
        <family val="2"/>
        <scheme val="minor"/>
      </rPr>
      <t xml:space="preserve"> The provision of services may involve other affiliates, some of which may be sub-processors, some of which joint or sole controllers or instructing processors (i.e. with you being the sub-processor). Please specify other affiliates involved in providing the services (provided they have access to customer data) and describe their role and jurisdiction.</t>
    </r>
  </si>
  <si>
    <r>
      <rPr>
        <vertAlign val="superscript"/>
        <sz val="10"/>
        <color theme="1"/>
        <rFont val="Calibri"/>
        <family val="2"/>
        <scheme val="minor"/>
      </rPr>
      <t>5</t>
    </r>
    <r>
      <rPr>
        <sz val="10"/>
        <color theme="1"/>
        <rFont val="Calibri"/>
        <family val="2"/>
        <scheme val="minor"/>
      </rPr>
      <t xml:space="preserve"> This includes a telecommunications carrier, a provider of electronic communication service (ECS), a provider of a remote computing service (RCS), any other communication service provider who has access to wire or electronic communications either as such communications are transmitted or as such communications are stored; or an officer, employee, or agent of one of these entities. For more details, see, for example, the Expert Opinion on the Current State of U.S. Surveillance Law and Authorities from Prof. Stephen I. Vladeck, University of Texas School of Law, November 15, 2021 (as published by the </t>
    </r>
    <r>
      <rPr>
        <i/>
        <sz val="10"/>
        <color theme="1"/>
        <rFont val="Calibri"/>
        <family val="2"/>
        <scheme val="minor"/>
      </rPr>
      <t>DSK Datenschutzkonferenz</t>
    </r>
    <r>
      <rPr>
        <sz val="10"/>
        <color theme="1"/>
        <rFont val="Calibri"/>
        <family val="2"/>
        <scheme val="minor"/>
      </rPr>
      <t xml:space="preserve">, https://bit.ly/3BEHLYs). </t>
    </r>
  </si>
  <si>
    <r>
      <rPr>
        <vertAlign val="superscript"/>
        <sz val="10"/>
        <color theme="1"/>
        <rFont val="Calibri"/>
        <family val="2"/>
        <scheme val="minor"/>
      </rPr>
      <t>6</t>
    </r>
    <r>
      <rPr>
        <sz val="10"/>
        <color theme="1"/>
        <rFont val="Calibri"/>
        <family val="2"/>
        <scheme val="minor"/>
      </rPr>
      <t xml:space="preserve"> For a discussion of the term "possession, custody, or control" see, for example, Justin Hemmings, Sreenidhi Srinivasan, Peter Swire, Defining the Scope of "Possession, Custody, or Control" for Privacy Issues and the CLOUD Act, in: Journal of National Security Law &amp; Policy, Vol. 10 No. 3 of January 23, 2020 (https://bit.ly/3i2xfC9). Control may exist either in the form of "legal control" (the right to request access to the data in a particular situation) or "day-to-day control" (the ability to access data in day-to-day business). See also Hogan Lovells' Demystifying the U.S. CLOUD Act: Assessing the law's compatibility with international norms and the GDPR of January 15, 2019 (https://bit.ly/3rLQfbp) with a summary of the standards of US law as to what amounts to "control". </t>
    </r>
  </si>
  <si>
    <r>
      <rPr>
        <vertAlign val="superscript"/>
        <sz val="10"/>
        <color theme="1"/>
        <rFont val="Calibri"/>
        <family val="2"/>
        <scheme val="minor"/>
      </rPr>
      <t>7</t>
    </r>
    <r>
      <rPr>
        <sz val="10"/>
        <color theme="1"/>
        <rFont val="Calibri"/>
        <family val="2"/>
        <scheme val="minor"/>
      </rPr>
      <t xml:space="preserve"> Here, we are not interested in all kind of requests you may have received as an Electronic Communications Service Provider, but only requests that relate to the type of service (or service data) at issue here, and only if such requests have related to data of customers in the EEA, Switzerland or the UK. For example, if you have received requests under Section 702 FISA concerning an e-mail service you are offering to consumers, but they were not in any way related to the service at issue here or they concerned customers of other regions of the world, then you can answer "no". </t>
    </r>
  </si>
  <si>
    <r>
      <rPr>
        <vertAlign val="superscript"/>
        <sz val="10"/>
        <color theme="1"/>
        <rFont val="Calibri"/>
        <family val="2"/>
        <scheme val="minor"/>
      </rPr>
      <t>8</t>
    </r>
    <r>
      <rPr>
        <sz val="10"/>
        <color theme="1"/>
        <rFont val="Calibri"/>
        <family val="2"/>
        <scheme val="minor"/>
      </rPr>
      <t xml:space="preserve"> Section 702 FISA refers only to the "contents" of communications, 50 U.S.C. § 1881a(f)(3)(A), and "contents", as defined in 18 U.S.C. § 2510(8), "when used with respect to any wire, oral, or electronic communication, includes any information concerning the substance, purport, or meaning of that communication." For more details, see the Expert Opinion on the Current State of U.S. Surveillance Law and Authorities from Prof. Stephen I. Vladeck, University of Texas School of Law, November 15, 2021 (as published by the </t>
    </r>
    <r>
      <rPr>
        <i/>
        <sz val="10"/>
        <color theme="1"/>
        <rFont val="Calibri"/>
        <family val="2"/>
        <scheme val="minor"/>
      </rPr>
      <t>DSK Datenschutzkonferenz</t>
    </r>
    <r>
      <rPr>
        <sz val="10"/>
        <color theme="1"/>
        <rFont val="Calibri"/>
        <family val="2"/>
        <scheme val="minor"/>
      </rPr>
      <t xml:space="preserve">, https://bit.ly/3BEHLYs). </t>
    </r>
  </si>
  <si>
    <r>
      <rPr>
        <vertAlign val="superscript"/>
        <sz val="10"/>
        <color theme="1"/>
        <rFont val="Calibri"/>
        <family val="2"/>
        <scheme val="minor"/>
      </rPr>
      <t>9</t>
    </r>
    <r>
      <rPr>
        <sz val="10"/>
        <color theme="1"/>
        <rFont val="Calibri"/>
        <family val="2"/>
        <scheme val="minor"/>
      </rPr>
      <t xml:space="preserve"> Please apply the standard definition of personal data as per the GDPR or Swiss DPA. Please only consider "means resonably likely to be used" by you or the third parties to identify the individuals to which the customer data may relate (see Recital 26 GDPR), for example by matching references in databases you already have or performing searches on the Internet. Do not only consider whether your entity could reasonably identify individuals, but also whether third parties who may gain access to customer data (including the government in your jurisdiction, by way of a lawful access request) could do so (using the information available to them). If you do have access to data that can be matched for identification purpose, but you have an effective "chinese wall" in place within your organization to ensure that no such matching occurs, then you can consider this fact in your assessment. You can assume that the mere ability to single-out an individual or the fact that you have a random online ID does not result in personal data, even though some data protection authorities have taken a different view.</t>
    </r>
  </si>
  <si>
    <r>
      <rPr>
        <vertAlign val="superscript"/>
        <sz val="10"/>
        <color theme="1"/>
        <rFont val="Calibri"/>
        <family val="2"/>
        <scheme val="minor"/>
      </rPr>
      <t>10</t>
    </r>
    <r>
      <rPr>
        <sz val="10"/>
        <color theme="1"/>
        <rFont val="Calibri"/>
        <family val="2"/>
        <scheme val="minor"/>
      </rPr>
      <t xml:space="preserve"> We are asking this question because such a restriction may have a significant effect on the risk of foreign lawful access. Hence, if such restrictions have not yet been implemented, it may make sense considering them.</t>
    </r>
  </si>
  <si>
    <r>
      <rPr>
        <vertAlign val="superscript"/>
        <sz val="10"/>
        <color theme="1"/>
        <rFont val="Calibri"/>
        <family val="2"/>
        <scheme val="minor"/>
      </rPr>
      <t>11</t>
    </r>
    <r>
      <rPr>
        <sz val="10"/>
        <color theme="1"/>
        <rFont val="Calibri"/>
        <family val="2"/>
        <scheme val="minor"/>
      </rPr>
      <t xml:space="preserve"> We are asking this question because we would like to understand whether any customer data, even if only in a pseudonymized form, is processed under some form of control of you as the provider. This would increase the risk of assuming that you have legal or day-to-day control over the customer data.</t>
    </r>
  </si>
  <si>
    <r>
      <rPr>
        <vertAlign val="superscript"/>
        <sz val="10"/>
        <color theme="1"/>
        <rFont val="Calibri"/>
        <family val="2"/>
        <scheme val="minor"/>
      </rPr>
      <t>12</t>
    </r>
    <r>
      <rPr>
        <sz val="10"/>
        <color theme="1"/>
        <rFont val="Calibri"/>
        <family val="2"/>
        <scheme val="minor"/>
      </rPr>
      <t xml:space="preserve"> We are asking this question because setting up the service in a manner where an ECSP has only remote access to customer data in a foreign jurisdiction may reduce the risk of lawful access considerably.</t>
    </r>
  </si>
  <si>
    <t>North Macedonia</t>
  </si>
  <si>
    <t xml:space="preserve">Moravcevic Vojnovic i Partneri in cooperation with Schoenherr </t>
  </si>
  <si>
    <t>Constitution of the Republic of North Macedonia, Personal Data Protection Act (PDPA), Criminal Procedure Code (CrPC), Police Act (PA), Public Prosecutors Office Act (PPOA), Protection of Competition Act (CPA), Act on Inspection Supervision (AIS), Agency for National Security Act (ANSA)</t>
  </si>
  <si>
    <t>The Constitution of the Republic of North Macedonia sets out basic safeguards and guarantees related to personal data protection and safety of communications, document secrecy, etc. Freedom and confidentiality of correspondence and other forms of communication is guaranteed. Only a court decision may authorize non-application of the principle of the inviolability of the confidentiality of correspondence and other forms of communication, in cases where it is indispensable to a criminal investigation or required in the interests of the defence of the republic (Article 17). Citizens are guaranteed protection from any violation of their personal integrity deriving from the registration of personal information through data processing (Article 18). Each citizen is guaranteed the respect and protection of the privacy of his/her personal and family life and of his/her dignity and repute (Article 25). The PDPA further prescribes clear and precise rules under which personal data of citizens may be processed, following the same principles as set out in GDPR. The PA prescribes clear and understandable means and conditions under which processing of personal data is permitted by law enforcement for purposes of prevention of crimes, misdemeanours and other unlawful actions. It contains references to the PDPA and specifically excludes special categories of personal data (Article 9 GDPR) from permitted scope of processing by police. The CrPC and PPOA establish competencies of the public prosecutor and the court during criminal proceeding and set out rules for gathering evidence in terms of criminal proceedings and investigations. The CPA prescribes that the Competition Authority has a right to request unhindered examination of the books and other documentation relevant for determining the existence of a misdemeanour, irrelevant of the medium where these are stored, the possibility to take or keep in any form copies or extracts from those books or documentation, the possibility to temporarily take and keep objects, books or other documentation which are relevant for determining the existence of a misdemeanour for the period necessary for determining the relevant facts and evidence arising from such objects, books and documentation, but not longer than the effective termination of the procedure, all in accordance with the procedural order issued on the basis of legitimate suspicion of a misdemeanour. However, the appropriate remedies are available to data subjects. The AIS envisages authorization of inspectors to inspect general and special acts, files, documents, evidence and information related to the object of the inspection supervision and to ask from the subject of the supervision or his responsible employees to prepare necessary copies and documents. The ANSA provides the National Security Agency with the power to collect information on both overt and covert basis, however, strongly following the legality principle.</t>
  </si>
  <si>
    <t>Article 27 of the PDPA entirely mirrors Article 23(1) GDPR and purports that restrictions on protections of personal data are permitted when such restrictions respect the essence of the fundamental rights and freedoms and are necessary and proportionate measure in a democratic society to safeguard:
a.	national security;
b.	defence;
c.	public security;
d.	the prevention, investigation, detection or prosecution of criminal offences or the execution of criminal penalties, including the safeguarding against and the prevention of threats to public security;
e.	other important objectives of general public interest of the Republic of North Macedonia, in particular an important economic or financial interest of the Republic of North Macedonia, including monetary, budgetary and taxation matters, public health and social security;
f.	the protection of judicial independence and judicial proceedings;
g.	the prevention, investigation, detection and prosecution of breaches of ethics for regulated professions;
h.	a monitoring, inspection or regulatory function connected, even occasionally, to the exercise of official authority in the cases referred to in points (a) to (e) and (g);
i.	the protection of the data subject or the rights and freedoms of others;
j.	the enforcement of civil law claims. 
Other acts and regulations must be drafted in accordance with the above guarantees to data subjects and in some cases such as in case of the PA, refer directly to the said provision of the PDPA.</t>
  </si>
  <si>
    <t>The Article 27 of the PDPA prescribes that the restrictions may be imposed in relation to the rights and obligations with regard to Articles 9, 16-26 and 38 of the PDPA, insofar as those restrictions provided in Articles 16-26 of the PDPA respect the essence of the fundamental rights and freedoms and are necessary and proportionate measures in a democratic society. Other special acts most often contain specific provisions that point to proportionality principle (e.g. Article 13 of the AIS).</t>
  </si>
  <si>
    <t>The PDPA provides that data subjects have the same rights in relation to their personal data processing as set out in GDPR. These rights include: (i) the right of access; (ii) right to rectification; (iii) right to erasure (right to be forgotten); (iv) right to restriction of processing; (v) right to data portability; (vi) right to object; (vii) right to lodge a complaint with the supervisory authority. In addition, data subjects can initiate a proceeding for compensation of damages before a competent court notwithstanding the rights realised before the controllers, processors and/or supervisory authority. There are also specific remedies available depending on the authority that conducts the personal data processing.</t>
  </si>
  <si>
    <t>Generally, data subjects have available remedy in the form of the petition to the court with regard to compensation of damages. Abuse of personal data is also a crime under Article 149 of the Criminal Code. Data subjects may appeal the final decisions in the administrative proceedings to the Administrative Court. The particular recourse is dependent on the type of the proceeding conducted (e.g. the search order of the public prosecutor may be appealed to the higher instance prosecutor or a judge).</t>
  </si>
  <si>
    <t>Act on Interception of Communications (AIC), ANSA, CrPC, PDPA</t>
  </si>
  <si>
    <t xml:space="preserve">CrPC classifies lawful interception of communications as special investigative measure that can be ordered during investigation of crimes for which the prescribed punishment is at least four years in prison or committed by an organized group, gang or criminal enterprise, or special criminal offences (such as kidnapping, child pornography, prostitution, drug trafficking, extortion, blackmail, etc.), or crimes against the state, national security or international law. CrPC and AIC lay out clear and precise rules with regard to lawful interception of communications. Lawful interception during the course of crime investigation may be performed based on the decision of the competent judge. Decision on interception of communications must contain among else, a precise crime investigated, identification of the person or the object under investigation, reasoning as to why data cannot be collected in another way, duration of investigation (investigative measure). This measure can be instated for up to 14 months in total, but not more than 4 months at the time or 6 months in case of serious crimes. Also, lawful interception of communications may be performed during investigation of crimes against the state, military or against humanity and international law. Such interception can be performed on the basis of the court order for a duration up to 2 years in total (6 months with possibility of extension in exceptional circumstance). Same guarantees apply to interceptions carried out by the Agency for National Security, although in exceptional circumstance, subject to after the fact control by the court, the Director of the Agency for National Security may issue an order on lawful interception of communications. </t>
  </si>
  <si>
    <t>Under CrPC, AIC and ANSA, interception of communications can be performed only during investigations of crimes, threat to national security, crimes against the state, military, humanity or international law.</t>
  </si>
  <si>
    <t>AIC envisages principle of proportionality in its Article 3 that states that the lawful interception of communication may be conducted only in accordance with fundamental rights and freedoms of citizens established in the Constitution, law and ratified international treaties and on the basis of the valid court order. In addition, court order on interception of communications must contain an explanation as to why data during investigation cannot be obtained by other means. Principle of proportionality is also applied in accordance with Article 23 of the ANSA, during lawful interceptions carried out by the Agency for National Security.</t>
  </si>
  <si>
    <t xml:space="preserve">Data subject whose rights were breached during application of the AIC or ANSA is entitled to compensation of damages thereby incurred and can bring forth claim before the court (Art 5 and 6 of the AIC). </t>
  </si>
  <si>
    <t>AIC provides for supervision of its application by the independent and impartial court as well as by the Agency for Personal Data Protection, National Assembly of North Macedonia, Commission for security of classified information, Commission for Civil Control and National Ombudsman of the Republic of North Macedonia. In addition to the aforesaid, supervision of ANSA is carried out by the National Audit Commission as well.</t>
  </si>
  <si>
    <r>
      <t xml:space="preserve">AIC. </t>
    </r>
    <r>
      <rPr>
        <sz val="11"/>
        <color rgb="FF0070C0"/>
        <rFont val="Calibri"/>
        <family val="2"/>
        <scheme val="minor"/>
      </rPr>
      <t>Note that AIC provides for a statutory provision that prevents mass interception of communications (Article 68, paragraph (6) of the AIC).  In other words, Article 68 para.8 of the Act imposes an obligation of operators to ensure unambiguousness in the interception of communications. The unambiguousness relates both to the subject whose communication is intercepted and the content that is intercepted, thus legally banning the interception of other persons’ communications (undetermined and unlimited number) who are not encompassed with the relevant court order, as well as content other than the one indicated in the order. Any failure to observe the abovementioned obligation shall result solely in a fine imposed on the operators.</t>
    </r>
  </si>
  <si>
    <t>Electronic Communications Act (ECA), Act on Money Laundering Prevention and Other Criminal Proceeds and Financing Terrorism (AMLA), PDPA</t>
  </si>
  <si>
    <t>ECA establishes an obligation of the telecommunication network operators to retain specific data and disclose them to law enforcement authorities in order to prevent or discover crimes, conduct criminal proceedings or for protecting security and safety of the state. AMLA prescribes an obligation of certain entities, such as financial institutions (banks, insurance providers, etc.), real estate providers, attorneys, auditors and accountants, etc. to conduct AML/KYC procedures in cases where transactions exceed certain threshold (EUR 15,000) or then there is a suspicion of money laundering or financing of terrorism or accuracy of identification data of the client and report it to the Office for Anti-Money Laundering. In both cases there are clear rules as to what data is collected and how it is processed.</t>
  </si>
  <si>
    <t>Obligations of self-reporting under ECA and AMLA both relate to prevention of crimes that pose threat to the national security, defence and public security.</t>
  </si>
  <si>
    <t>These measures cannot be more intrusive than what is necessary to achieve the purpose of the processing.</t>
  </si>
  <si>
    <t>Telecommunication network operators are under supervision of Agency for Electronic Communications, while AML obliged entities are under supervision of their respective institutions (banks under supervision of the National Bank, attorneys under supervision of the bar association, etc.). In any case, data subjects may achieve their rights before the court (including compensation of damages) and the Agency for Personal Data Protection.</t>
  </si>
  <si>
    <t>Yes. The status of being independent, impartial and autonomous of the Personal Data Protection Agency is specifically regulated with the Personal Data Protection Act (Article 57). Specifically the Agency is completely politically, financially and functionally independent in performing its tasks and exercising its powers.</t>
  </si>
  <si>
    <t>Yes. It can be objectively expected that the Personal Data Protection Agency will adhere in compliance with the relevant applicable laws. However, it should be noted that the legal and judicial system in North Macedonia may not be as developed as in countries of the European Union. This may result in an interpretation by Macedonian authorities and/or experts as to the Macedonian law of certain aspects which is unexpected and unforeseeable.</t>
  </si>
  <si>
    <t>In case a request is submitted to the Personal Data Protection Agency, the Agency is authorized to conduct a supervision in order to determine the compliance of the controller with the laws. Based on the results of inspection, the Agency may impose the measures against the controller, among which are the temporary or permanent suspension of the data processing activities or prohibition on data processing. Taking into account the authority of the Agency and the publicity these cases may have, the public bodies will usually comply with them.</t>
  </si>
  <si>
    <t>Questionnaire: Sample North Macedonia</t>
  </si>
  <si>
    <t>https://www.rosenthal.ch/downloads/Rosenthal_EU-SCC-TIA_090122.xlsx</t>
  </si>
  <si>
    <t>https://www.rosenthal.ch/downloads/Rosenthal_EU-SCC-TIA_100122.xlsx</t>
  </si>
  <si>
    <t>TIA Russia/India</t>
  </si>
  <si>
    <t>Added a sample local law questionnaire for Serbia</t>
  </si>
  <si>
    <t xml:space="preserve">Added an overview page, a draft TIA for Russia and India, new instructions and charts, and a sample local law questionnaire for India </t>
  </si>
  <si>
    <t>TIA USA</t>
  </si>
  <si>
    <t>Tool</t>
  </si>
  <si>
    <t>Local law questionnaire</t>
  </si>
  <si>
    <t>TIA USA, Russia, India and China; provider questionnaire</t>
  </si>
  <si>
    <r>
      <t xml:space="preserve">Required minimum probability that </t>
    </r>
    <r>
      <rPr>
        <i/>
        <sz val="11"/>
        <rFont val="Calibri"/>
        <family val="2"/>
        <scheme val="minor"/>
      </rPr>
      <t>no problematic lawful access</t>
    </r>
    <r>
      <rPr>
        <sz val="11"/>
        <rFont val="Calibri"/>
        <family val="2"/>
        <scheme val="minor"/>
      </rPr>
      <t xml:space="preserve"> occurs during the assessment period for us to have "no reason to believe" that it will actually occur during the period (you can either manually enter a value or leave it calculated based on the above figure):</t>
    </r>
    <r>
      <rPr>
        <vertAlign val="superscript"/>
        <sz val="11"/>
        <rFont val="Calibri"/>
        <family val="2"/>
        <scheme val="minor"/>
      </rPr>
      <t>5)</t>
    </r>
  </si>
  <si>
    <t>Template: Version 1.01 (February 27, 2022)</t>
  </si>
  <si>
    <t>A change in B30/C30 (upon user feedback), the first version of TIA for Russia and India (after public draft), the first public draft of the TIA for China, a sample local law questionnaire for North Macedonia, a new questionnaire for US providers</t>
  </si>
  <si>
    <t>(Version for transfers to China)</t>
  </si>
  <si>
    <t>ACME (Shanghai) Co., Ltd.</t>
  </si>
  <si>
    <t>China</t>
  </si>
  <si>
    <t>The affiliate in China has remote online access to the CRM system operated and run by the headquarter company in Germany; it may download exports of data</t>
  </si>
  <si>
    <t>Lawful access powers: National Intelligence Law, National Security Law, Cybersecurity Law, Data Security Law, E-Commerce Law, Accounting Law, Anti-terrorism Law, Counterespionage Law, Law on Penalties for the Violation of Public Security Administration, Law of Guarding State Secrets, People’s Armed Police Law, Law on the Administration of Domestic Activities of Overseas Non-Governmental Organizations, Anti-unfair Competition Law, Anti-monopoly Law, Administrative Measures for the Security Protection of Computer Information Networks Linked to the Internet
Lawful access procedures: Administrative Coercion Law, Criminal Procedure Law, Procedural Provisions on Handling Criminal Cases by Public Security Authorities, Procedures for Handling Administrative Cases by Public Security Organs, Rules on the Collection of Electronic Data Evidence by Public Security Organs for Solving Criminal Cases, Personal Information Protection Law, Supervision Law</t>
  </si>
  <si>
    <t>All traffic over telecom lines is protected by state-of-the-art line encryption (VPN). The Chinese government has no access to the key.</t>
  </si>
  <si>
    <r>
      <t xml:space="preserve">Country-specific! The following factors have been drafted for </t>
    </r>
    <r>
      <rPr>
        <b/>
        <i/>
        <sz val="9"/>
        <color theme="1"/>
        <rFont val="Calibri"/>
        <family val="2"/>
        <scheme val="minor"/>
      </rPr>
      <t xml:space="preserve">Chinese law </t>
    </r>
    <r>
      <rPr>
        <i/>
        <sz val="9"/>
        <color theme="1"/>
        <rFont val="Calibri"/>
        <family val="2"/>
        <scheme val="minor"/>
      </rPr>
      <t>based on input from local counsel (Zchichao (Kevin) Duan and Kemeng Cai, Han Kun Law Offices) and Qinqin Yao (VISCHER); amend as necessary for other jurisdictions.</t>
    </r>
  </si>
  <si>
    <r>
      <t xml:space="preserve">Assess the probability that during the assessment period, the importer is required to </t>
    </r>
    <r>
      <rPr>
        <b/>
        <sz val="11"/>
        <rFont val="Calibri"/>
        <family val="2"/>
        <scheme val="minor"/>
      </rPr>
      <t>self-report</t>
    </r>
    <r>
      <rPr>
        <sz val="11"/>
        <rFont val="Calibri"/>
        <family val="2"/>
        <scheme val="minor"/>
      </rPr>
      <t xml:space="preserve"> the personal data at issue to local public authorities based on a self-assessment of such data:</t>
    </r>
    <r>
      <rPr>
        <vertAlign val="superscript"/>
        <sz val="11"/>
        <rFont val="Calibri"/>
        <family val="2"/>
        <scheme val="minor"/>
      </rPr>
      <t>11)</t>
    </r>
  </si>
  <si>
    <t>The data importer is a telecommunications, Internet or hosting service or messaging provider.</t>
  </si>
  <si>
    <t xml:space="preserve">The local affiliate is not in the business of providing telecom, Internet or messaging services. It is, therefore, highly unlikely that it will be subject to such self-reporting obligations. </t>
  </si>
  <si>
    <t>Probability that the data importer will, as part of providing its service, receive or otherwise be processing information that it would have to consider as involving terrorism or extremism.</t>
  </si>
  <si>
    <t>The local affiliate is only processing information that relates to its business, which has nothing to do with terrorism or extremism and is also highly unlikely to be misused for such purpose. Therefore, it is highly unlikely that it will run into information that relates to terrorism or extemism, even if it were a provider.</t>
  </si>
  <si>
    <r>
      <t>Probability that such reporting of information would, from a European perspective, not be considered occuring for one of the objectives listed in Article 23(1) GDPR (such as national security, defence, public security, investigating criminal offences)</t>
    </r>
    <r>
      <rPr>
        <vertAlign val="superscript"/>
        <sz val="11"/>
        <rFont val="Calibri"/>
        <family val="2"/>
        <scheme val="minor"/>
      </rPr>
      <t>12)</t>
    </r>
    <r>
      <rPr>
        <sz val="11"/>
        <rFont val="Calibri"/>
        <family val="2"/>
        <scheme val="minor"/>
      </rPr>
      <t xml:space="preserve"> </t>
    </r>
  </si>
  <si>
    <t>A self-reporting duty is not in contradiction to the essence of the fundamental rights and freedoms or exceeds what is necessary and proportionate in a democratic society if it is to safeguard against terrorism and national security; this is also covered by Art. 23(1) GDPR. The Chinese definition of "extremism", however, includes non-violent activities that from a European point of view are not considered covered (see, e.g., https://bbc.in/3FxdpHT). In the present case, it is highly unlikely that the importer will have information related to such forms of "extremism".</t>
  </si>
  <si>
    <r>
      <t>Probability that such information (that is to be reported) includes personal data to be protected by the safeguards in Step 3.</t>
    </r>
    <r>
      <rPr>
        <vertAlign val="superscript"/>
        <sz val="11"/>
        <rFont val="Calibri"/>
        <family val="2"/>
        <scheme val="minor"/>
      </rPr>
      <t>13)</t>
    </r>
  </si>
  <si>
    <t>Even if the local affiliate were to have relevant information, it is highly unlikely that this information would be contained in the CRM database to which it is granted access.</t>
  </si>
  <si>
    <r>
      <t xml:space="preserve">Assess the probability that during the assessment period, the importer will have to report the personal data at issue to local public authorities based on a standing request for (de-facto) </t>
    </r>
    <r>
      <rPr>
        <b/>
        <sz val="11"/>
        <rFont val="Calibri"/>
        <family val="2"/>
        <scheme val="minor"/>
      </rPr>
      <t>mass surveillance</t>
    </r>
    <r>
      <rPr>
        <sz val="11"/>
        <rFont val="Calibri"/>
        <family val="2"/>
        <scheme val="minor"/>
      </rPr>
      <t xml:space="preserve"> or other </t>
    </r>
    <r>
      <rPr>
        <b/>
        <sz val="11"/>
        <rFont val="Calibri"/>
        <family val="2"/>
        <scheme val="minor"/>
      </rPr>
      <t xml:space="preserve">signal intelligence </t>
    </r>
    <r>
      <rPr>
        <sz val="11"/>
        <rFont val="Calibri"/>
        <family val="2"/>
        <scheme val="minor"/>
      </rPr>
      <t>from Chinese public authorities:</t>
    </r>
    <r>
      <rPr>
        <vertAlign val="superscript"/>
        <sz val="11"/>
        <rFont val="Calibri"/>
        <family val="2"/>
        <scheme val="minor"/>
      </rPr>
      <t>14)</t>
    </r>
  </si>
  <si>
    <r>
      <t>The importer can be subject to a request for cooperation in connection with mass surveillance by the Chinese government, because it is a telecommunications, Internet, hosting or messaging service provider.</t>
    </r>
    <r>
      <rPr>
        <vertAlign val="superscript"/>
        <sz val="11"/>
        <rFont val="Calibri"/>
        <family val="2"/>
        <scheme val="minor"/>
      </rPr>
      <t>15)</t>
    </r>
  </si>
  <si>
    <t>The local affiliate does not fall in either such category of company. We consider it, therefore, highly unlikely that the local affiliate would be confronted with a request for mass surveillance.</t>
  </si>
  <si>
    <r>
      <t>The importer will be processing the personal data at issue in a manner that it can, in a feasible manner, access and search and extract the personal data at issue for the purpose of mass-surveillance (e.g., may not be the case if the data is accessible only in a SaaS application with no bulk data access).</t>
    </r>
    <r>
      <rPr>
        <vertAlign val="superscript"/>
        <sz val="11"/>
        <rFont val="Calibri"/>
        <family val="2"/>
        <scheme val="minor"/>
      </rPr>
      <t>16)</t>
    </r>
  </si>
  <si>
    <r>
      <t>Probability that the personal data to be safeguarded pursuant to step 3 will be contained in the information that the importer has to produce for the purposes of mass surveillance by local public authorities.</t>
    </r>
    <r>
      <rPr>
        <vertAlign val="superscript"/>
        <sz val="11"/>
        <rFont val="Calibri"/>
        <family val="2"/>
        <scheme val="minor"/>
      </rPr>
      <t>17)</t>
    </r>
  </si>
  <si>
    <t>The CRM contains business contact and other business related information, which based on past experience is highly unlikely to be of any interest for the Chinese government for mass surveillance.</t>
  </si>
  <si>
    <r>
      <t>Probability that the importer will be able to carve out from any requests the personal data at issue on the grounds of lack of jurisdiction regarding data stored outside China or the policy of the Chinese Ministry of Foreign Affairs that China will not ask companies or individuals to provide data, information or intelligence in foreign countries by violating the local foreign laws (which is made subject to the foreign jurisdiction having reciprocal restrictions).</t>
    </r>
    <r>
      <rPr>
        <vertAlign val="superscript"/>
        <sz val="11"/>
        <rFont val="Calibri"/>
        <family val="2"/>
        <scheme val="minor"/>
      </rPr>
      <t>18)</t>
    </r>
  </si>
  <si>
    <t>While the main CRM is located in Europe (and not in China), it is, of course, possible to download data and export it locally in China. Also, the local affiliate has the right to access and use at least certain portions of the CRM data. However, the importer can argue that the data is collected outside of China and stored on a foreign server thus should not be subject to PRC jurisdiction. Also, we are not aware of mass surveillance request in such cases, in particular, relating to foreign investment companies in China.</t>
  </si>
  <si>
    <r>
      <t>Past experience indicates that the importer will for other reasons not be required to disclose the personal data at issue in connection with mass surveillance during the assessment period.</t>
    </r>
    <r>
      <rPr>
        <vertAlign val="superscript"/>
        <sz val="11"/>
        <rFont val="Calibri"/>
        <family val="2"/>
        <scheme val="minor"/>
      </rPr>
      <t>19)</t>
    </r>
    <r>
      <rPr>
        <sz val="11"/>
        <rFont val="Calibri"/>
        <family val="2"/>
        <scheme val="minor"/>
      </rPr>
      <t xml:space="preserve"> </t>
    </r>
  </si>
  <si>
    <t xml:space="preserve">N/A
</t>
  </si>
  <si>
    <r>
      <t xml:space="preserve">Assess the probability that during the assessment period, the importer will receive an order to turn over the personal data at issue as part of a </t>
    </r>
    <r>
      <rPr>
        <b/>
        <sz val="11"/>
        <rFont val="Calibri"/>
        <family val="2"/>
        <scheme val="minor"/>
      </rPr>
      <t>specific investigation</t>
    </r>
    <r>
      <rPr>
        <sz val="11"/>
        <rFont val="Calibri"/>
        <family val="2"/>
        <scheme val="minor"/>
      </rPr>
      <t xml:space="preserve"> by the local public authorities:</t>
    </r>
  </si>
  <si>
    <t>In the past ten years, the local affiliate received only two requests from the police in connection with an investigation that involved a local employee. We would expect, rather conservatively, that we would get not more than one request for information from a Chinese authority per year.</t>
  </si>
  <si>
    <r>
      <t>Estimated share of cases where the requests, from a European perspective, would be considered occuring for one of the objectives listed in Article 23(1) GDPR (such as national security, defence, public security, investigating criminal offences)</t>
    </r>
    <r>
      <rPr>
        <vertAlign val="superscript"/>
        <sz val="11"/>
        <rFont val="Calibri"/>
        <family val="2"/>
        <scheme val="minor"/>
      </rPr>
      <t>12)</t>
    </r>
  </si>
  <si>
    <t>We expect these kind of requests to be related to criminal investigations related to employees or local business partners. We have never received a request related to other purposes, such as national security. Requests for information for the purposes of investigating a criminal case are in conformance with the objectives as per Art. 23(1) GDPR.</t>
  </si>
  <si>
    <t>Probability that in the remaining cases, the requests will concern information that includes personal data to be protected by the safeguards in Step 3.</t>
  </si>
  <si>
    <t>If the importer gets requests for information from local authorities, they usually relate to local matters that have nothing to do with the data that is contained in the CRM. We considered it, therefore, unlikely that such a request relates to the personal data at issue, but have nevertheless assumed a rather high probability of this criteria being met.</t>
  </si>
  <si>
    <r>
      <t>Share of the cases where compliance with the request is provided for by one of the exceptions in Art. 49 GDPR (e.g., consent by the data subject, need to produce evidence in a foreign legal proceeding by the importer)</t>
    </r>
    <r>
      <rPr>
        <vertAlign val="superscript"/>
        <sz val="11"/>
        <rFont val="Calibri"/>
        <family val="2"/>
        <scheme val="minor"/>
      </rPr>
      <t>20)</t>
    </r>
  </si>
  <si>
    <r>
      <t>Probability that the legal basis of the request (i.e. the rules and regulations of local law justifying and governing the request) is clear, precise and accessible.</t>
    </r>
    <r>
      <rPr>
        <vertAlign val="superscript"/>
        <sz val="11"/>
        <rFont val="Calibri"/>
        <family val="2"/>
        <scheme val="minor"/>
      </rPr>
      <t>21)</t>
    </r>
  </si>
  <si>
    <t>The assessment will depend on the authority trying to gain access to the data at issue. If the authority is the police investigating a crime, which we believe the chance is 50:50, then we believe that the procedural rules are sufficient. In other cases, we assume they will not satisfy GDPR and CH DPA standards.</t>
  </si>
  <si>
    <r>
      <t>Probability that the importer will be able to withhold production or seizure of the personal data at issue on the grounds that (i) it is located on a foreign server over which China has no jurisdiction or (ii) China will respect the sovereignty of a foreign jurisdiction where the personal data at issue is stored.</t>
    </r>
    <r>
      <rPr>
        <vertAlign val="superscript"/>
        <sz val="11"/>
        <rFont val="Calibri"/>
        <family val="2"/>
        <scheme val="minor"/>
      </rPr>
      <t>18)</t>
    </r>
  </si>
  <si>
    <t xml:space="preserve">While the main CRM is located in Europe (and not in China), it is still possible to download data and export it locally in China. Also, the local affiliate has the right to access and use at least certain portions of the CRM data. The importer can argue that the data is collected outside of China and stored on a foreign server thus should not be subject to PRC jurisdiction.  </t>
  </si>
  <si>
    <r>
      <t>Is the data importer/recipient contractually required to defend the personal data at issue against lawful access attempts?</t>
    </r>
    <r>
      <rPr>
        <vertAlign val="superscript"/>
        <sz val="11"/>
        <rFont val="Calibri"/>
        <family val="2"/>
        <scheme val="minor"/>
      </rPr>
      <t>22)</t>
    </r>
  </si>
  <si>
    <t>Jin Yong, Legal Counsel, ACME Shanghai Co., Ltd.; Angela Bennett, Data Protection Officer, ACME Europe Ltd.; Mitch McDeere, Bendini, Lambert &amp; Locke (outside counsel)</t>
  </si>
  <si>
    <r>
      <rPr>
        <vertAlign val="superscript"/>
        <sz val="9"/>
        <rFont val="Calibri"/>
        <family val="2"/>
        <scheme val="minor"/>
      </rPr>
      <t>8)</t>
    </r>
    <r>
      <rPr>
        <sz val="9"/>
        <rFont val="Calibri"/>
        <family val="2"/>
        <scheme val="minor"/>
      </rPr>
      <t xml:space="preserve"> This is relevant for assessing the exposure to lawful interception of Internet backbones using selectors (upstream monitoring of communications). Please check whether the use of encryption is permitted. End-to-end encryption is not clearly banned. That said, critical information infrastructure operators may only use the encryption products passed certification by state recognized certification institutions. In addition, the Counter-Terrorism Law provides that network service providers and telecommunication operators shall provide technical interface and decryption support upon the request of public security or national security authorities in their lawful investigation of terrorism activities.  </t>
    </r>
  </si>
  <si>
    <r>
      <rPr>
        <vertAlign val="superscript"/>
        <sz val="9"/>
        <rFont val="Calibri"/>
        <family val="2"/>
        <scheme val="minor"/>
      </rPr>
      <t>11)</t>
    </r>
    <r>
      <rPr>
        <sz val="9"/>
        <rFont val="Calibri"/>
        <family val="2"/>
        <scheme val="minor"/>
      </rPr>
      <t xml:space="preserve"> Under Art. 19 of the Chinese Anti-Terrorism Law, telecommunications, Internet, hosting and messaging service providers shall, in accordance with Chinese laws and administrative regulations, implement network security and information content supervision systems, and safety and technical precautions, to prevent the dissemination of information involving terrorism and extremism; if such information is found, its transmission shall be immediately halted; relevant records shall be saved; relevant information shall be deleted, and reported to the public security organs or related departments; competent departments of network communications, telecommunications, public security, national security and others shall, according to the division of their duties, timely order relevant entities to stop the transmission of or delete the information involving terrorism and extremism, shut down relevant websites, or cease related services. Relevant entities shall implement the order immediately, save relevant records and provide assistance in conducting investigation. Competent departments of telecommunications shall take technical measures to stop the cross-border transmission of information involving terrorism and extremism on the Internet. Similar provisions also exist in other Chinese laws (e.g., the Law of Guarding State Secrets).</t>
    </r>
  </si>
  <si>
    <r>
      <rPr>
        <vertAlign val="superscript"/>
        <sz val="9"/>
        <rFont val="Calibri"/>
        <family val="2"/>
        <scheme val="minor"/>
      </rPr>
      <t>12)</t>
    </r>
    <r>
      <rPr>
        <sz val="9"/>
        <rFont val="Calibri"/>
        <family val="2"/>
        <scheme val="minor"/>
      </rPr>
      <t xml:space="preserve"> Not all obligations to provide local public authorities with certain information (or personal data) is in violation of the GDPR or CH DPA. This is only the case if such obligation does not respect the essence of the fundamental rights and freedoms or exceeds what is necessary and proportionate in a democratic society to safeguard one of the objectives listed in Article 23(1) of the GDPR. See footnote 9 for more details. Hence, it is necessary to determine to which extent local lawful access provisions are in contradiction with the GDPR or CH DPA.</t>
    </r>
  </si>
  <si>
    <r>
      <rPr>
        <vertAlign val="superscript"/>
        <sz val="9"/>
        <rFont val="Calibri"/>
        <family val="2"/>
        <scheme val="minor"/>
      </rPr>
      <t>13)</t>
    </r>
    <r>
      <rPr>
        <sz val="9"/>
        <rFont val="Calibri"/>
        <family val="2"/>
        <scheme val="minor"/>
      </rPr>
      <t xml:space="preserve"> While it is possible that the importer is required to produce certain information to the local public authorities in a manner that is not compliant with the GDPR or CH DPA, what counts for the GDPR and CH DPA is whether such information would also have to contain personal data that is to be protected under the GDPR or CH DPA. For example, if a company provides the Chinese government with certain of its CCTV records or certain transactional information, the production of this information will not contain personal data it can remotely access on the IT systems operated by the European headquarter. Even if personal data is to be produced to the Chinese government, it would have to be considered whether such data has been transferred to China (i) under the GDPR or CH DPA and (ii) under the EU SCC or other safeguards pursuant to Art. 46 GDPR and not under an exemption pursuant to Art. 49 GDPR (for example, performance of a contract, consent), in which case the risk of such data being subject to local lawful access does not need to be considered with this TIA.</t>
    </r>
  </si>
  <si>
    <r>
      <rPr>
        <vertAlign val="superscript"/>
        <sz val="9"/>
        <rFont val="Calibri"/>
        <family val="2"/>
        <scheme val="minor"/>
      </rPr>
      <t>14)</t>
    </r>
    <r>
      <rPr>
        <sz val="9"/>
        <rFont val="Calibri"/>
        <family val="2"/>
        <scheme val="minor"/>
      </rPr>
      <t xml:space="preserve"> In theory, PRC laws require that surveillance is conducted on a case-by-case basis, and do not authorize mass surveillance in the narrow sense of the term, but the procedural safeguards for surveillance are generally weak under PRC laws (e.g. only internal approval is needed, no court warrant is required). Also, there are forms of surveillance that from a European point of view would be considered mass surveillance (e.g., the Great Firewall of China). In any event, the power of Chinese authorities to conduct de-facto mass surveillance is likely not in line with the criteria developed by the European Court of Human Rights (ECHR) in its decision of September 13, 2018 and May 25, 2021 re Big Brother Watch and others vs. The United Kingdom (58170/13, 62322/14, 24960/15). While Chinese law describes the nature of the offences that may give rise to a surveillance order, it defines the procedure to be followed, it provides provisions to be made in the event that data is to be disclosed to others and deleted when no longer necessary, it does include offences beyond national security that are not considered acceptable from a European point of view (such as non-violent "extremism"). Also, it does not define the categories of persons whose communications may be intercepted, it contains no limitations of the duration of the interception, and there is not an advance approval by an independent body. Hence, the probability that the personal data at issue becomes subject to such mass surveillance has to be assessed.</t>
    </r>
  </si>
  <si>
    <r>
      <rPr>
        <vertAlign val="superscript"/>
        <sz val="9"/>
        <rFont val="Calibri"/>
        <family val="2"/>
        <scheme val="minor"/>
      </rPr>
      <t>15)</t>
    </r>
    <r>
      <rPr>
        <sz val="9"/>
        <rFont val="Calibri"/>
        <family val="2"/>
        <scheme val="minor"/>
      </rPr>
      <t xml:space="preserve"> Various Chinese laws grant public authorities the power to force individuals and companies to provide them any data they have when performing the functions and duties for safeguarding national security, performing "social management and economic regulation and control" and other activities defined by law. In practice, mass surveillance (e.g., the Great Firewall of China, signal intelligence) is implemented with the cooperation of state-licensed telecommunications, Internet, hosting and messaging service providers. </t>
    </r>
  </si>
  <si>
    <r>
      <rPr>
        <vertAlign val="superscript"/>
        <sz val="9"/>
        <rFont val="Calibri"/>
        <family val="2"/>
        <scheme val="minor"/>
      </rPr>
      <t>16)</t>
    </r>
    <r>
      <rPr>
        <sz val="9"/>
        <rFont val="Calibri"/>
        <family val="2"/>
        <scheme val="minor"/>
      </rPr>
      <t xml:space="preserve"> An example could be the following case: The importer uses a piece of software for managing the data, which is technically not able to comply with requests for mass surveillance, for example, because it can only remotely access certain information, but not bulk export or search all data, as typically required in connection with mass surveillance. It is also not possible to amend the software it uses to support mass surveillance. </t>
    </r>
  </si>
  <si>
    <r>
      <rPr>
        <vertAlign val="superscript"/>
        <sz val="9"/>
        <rFont val="Calibri"/>
        <family val="2"/>
        <scheme val="minor"/>
      </rPr>
      <t>17)</t>
    </r>
    <r>
      <rPr>
        <sz val="9"/>
        <rFont val="Calibri"/>
        <family val="2"/>
        <scheme val="minor"/>
      </rPr>
      <t xml:space="preserve"> While it may be that the importer is required under Chinese law to provide the local public authorities information to allow them to search it for certain content or perform other activities of mass surveillance, this does not mean that such information would contain the personal data at issue. For example, the importer may be involved in providing messaging services to third parties (which may be subject to mass surveillance), but will not have to share with the public authorities the personal data it can access from its European affiliates (because such data is not relevant for safeguarding national security or social management and economic regulation and control).</t>
    </r>
  </si>
  <si>
    <r>
      <rPr>
        <vertAlign val="superscript"/>
        <sz val="9"/>
        <rFont val="Calibri"/>
        <family val="2"/>
        <scheme val="minor"/>
      </rPr>
      <t>18)</t>
    </r>
    <r>
      <rPr>
        <sz val="9"/>
        <rFont val="Calibri"/>
        <family val="2"/>
        <scheme val="minor"/>
      </rPr>
      <t xml:space="preserve"> Current laws in China only claim jurisdiction on corporations with data serves established inside China (which is one reason why organizations are required to maintain a key data on Chinese nationals within China). Also, the Chinese Ministry of Foreign Affairs has proclaimed a poliy of respecting "the sovereignty, jurisdiction and governance of data of other States" and that it "shall not obtain data located in other States through companies or individuals without other States' permission" (see, e.g., https://www.fmprc.gov.cn/mfa_eng/zxxx_662805/t1812951.shtml). At the same time, Art. 43 of the Personal Information Protection Law provides that that any country that were to take any discriminatory prohibition, restriction, or any other such measure against the People's Republic of China in respect of personal information protection may be subject to reciprocal measures taken by the People's Republic of China depending on the actual situation.</t>
    </r>
  </si>
  <si>
    <r>
      <rPr>
        <vertAlign val="superscript"/>
        <sz val="9"/>
        <rFont val="Calibri"/>
        <family val="2"/>
        <scheme val="minor"/>
      </rPr>
      <t>19)</t>
    </r>
    <r>
      <rPr>
        <sz val="9"/>
        <rFont val="Calibri"/>
        <family val="2"/>
        <scheme val="minor"/>
      </rPr>
      <t xml:space="preserve"> An example could be the following case: The importer is in principle considered a telecom operator who is, in principle, obliged to honor mass surveillance requests. However, given the clientele of the provider (large international corporations) has in the past ten years never received such a request, and there is no reason to assume that the local public authorities will suddenly start becoming interested in requiring the importer to conduct mass surveillance. The probability is, therefore, very high that the special clientele of the importer will prevent receiving such requests going forward.</t>
    </r>
  </si>
  <si>
    <r>
      <rPr>
        <vertAlign val="superscript"/>
        <sz val="9"/>
        <rFont val="Calibri"/>
        <family val="2"/>
        <scheme val="minor"/>
      </rPr>
      <t>20)</t>
    </r>
    <r>
      <rPr>
        <sz val="9"/>
        <rFont val="Calibri"/>
        <family val="2"/>
        <scheme val="minor"/>
      </rPr>
      <t xml:space="preserve"> The risk of foreign lawful access has to be assessed only for those transfers that do not occur as per Art. 49 GDPR or the corresponding provision of the CH DPA. If, for example, personal data held by the importer is to be produced to a foreign authority in connection with the defence against legal claims (for instance to disprove allegations of criminal conduct), it may be disclosed to the foreign authority pursuant Art. 49(1)(c) GDPR without relying on the EU SCC. Likewise, if a foreign authority requests personal data that the data subject has expressly agreed to hand over to such foreign authority, then Art. 49(1)(a) GDPR applies. These cases can be exempted from the current analysis.</t>
    </r>
  </si>
  <si>
    <r>
      <rPr>
        <vertAlign val="superscript"/>
        <sz val="9"/>
        <rFont val="Calibri"/>
        <family val="2"/>
        <scheme val="minor"/>
      </rPr>
      <t>21)</t>
    </r>
    <r>
      <rPr>
        <sz val="9"/>
        <rFont val="Calibri"/>
        <family val="2"/>
        <scheme val="minor"/>
      </rPr>
      <t xml:space="preserve"> This is a requirement under the GDPR and CH DPA for lawful access to be considered acceptable. It is listed here because many Chinese laws provide public authorities with the right to access data or set forth an obligation of individuals and organizations to cooperate, support and assist public authorities in accessing data (e.g., National Intelligence Law, National Security Law, Cybersecurity Law, Data Security Law, E-commerce Law, Anti-terrorism Law, Counterespionage Law, Law on Penalties for the Violation of Public Security Administration, People’s Armed Police Law, Law on the Administration of Domestic Activities of Overseas Non-Governmental Organizations, Anti-unfair Competition Law, Anti-monopoly Law, Administrative Measures for the Security Protection of Computer Information Networks Linked to the Internet). While these laws make reference that any such lawful access shall occur "in accordance with laws and administrative regulations", the laws governing such access (e.g., Administrative Coercion Law, Criminal Procedure Law, Procedural Provisions on Handling Criminal Cases by Public Security Authorities, Procedures for Handling Administrative Cases by Public Security Organs, Rules on the Collection of Electronic Data Evidence by Public Security Organs for Solving Criminal Cases, Personal Information Protection Law, Supervision Law) remain vague, and often too vague from a GDPR and CH DPA point of view (e.g., in the case of the National Security Law, which permits lawful access "where state security requires" so or where an authority investigates "any circumstances endagering state security"). What remains are procedures established by the authorities themselves, which is not sufficient from a GDPR and CH DPA point of view. See, for example, Zhizheng Wang, Systematic Government Access to Private-Sector Data in China, in: Fred H. Cate and James X. Dempsey, Bulk Collection: Systematic Government Access to Private-Sector Data, Oxford Sholarship Online, October 2017, https://bit.ly/3FC9NnY.</t>
    </r>
  </si>
  <si>
    <r>
      <rPr>
        <vertAlign val="superscript"/>
        <sz val="9"/>
        <rFont val="Calibri"/>
        <family val="2"/>
        <scheme val="minor"/>
      </rPr>
      <t>22)</t>
    </r>
    <r>
      <rPr>
        <sz val="9"/>
        <rFont val="Calibri"/>
        <family val="2"/>
        <scheme val="minor"/>
      </rPr>
      <t xml:space="preserve"> The legal arguments above are useless if it is not ensured that they are complied with in case of a specific lawful access request. This can be ensured by the importer challenging such requests (which, in turn, can be secured by having a corresponding "defend your data" clause in the contract, which the EU SCC have). If there is no such obligation to challenge such requests, the exporter will depend on the probability of the authorities at issue to comply with their own law, which is usually below 100%. The relevant percentage is taken from Step 2 and applied to the overall calculation. Of course, any obligation to defend makes sense only if local law provides for the possibility to appeal an attempt of the public authorities ot lawfully access data. Chinese law offers individuals and companies facing with a government lawful access request three routes for defending against such requests: They can go to court, in some cases to other competent authorities (other than the very authority trying to access data), and to a separate and independent "supervisory authority" established specifically for (administrative) recourse. </t>
    </r>
  </si>
  <si>
    <t>* This form and the underlying method was developed by David Rosenthal, VISCHER (Switzerland), with the special contributions for Chinese law by Zhichao (Kevin) Duan and Kemeng Cai (both Han Kun Law Offices) and by Qinqin Yao (VISCHER). Thanks also to Darren Grayson Chng for the feedback. David Rosenthal can be reached at david@rosenthal.ch (private) or drosenthal@vischer.com (office).</t>
  </si>
  <si>
    <t>Select …</t>
  </si>
  <si>
    <t>July 10, 2022</t>
  </si>
  <si>
    <t>17</t>
  </si>
  <si>
    <t>Simplified EU SCC Transfer Impact Assessment (TIA)</t>
  </si>
  <si>
    <t>Step 1: Describe the intended transfer scenario</t>
  </si>
  <si>
    <t>To be completed by the exporter</t>
  </si>
  <si>
    <r>
      <t>Data exporter(s)</t>
    </r>
    <r>
      <rPr>
        <vertAlign val="superscript"/>
        <sz val="11"/>
        <color theme="1"/>
        <rFont val="Calibri"/>
        <family val="2"/>
        <scheme val="minor"/>
      </rPr>
      <t xml:space="preserve">1) </t>
    </r>
    <r>
      <rPr>
        <sz val="11"/>
        <color theme="1"/>
        <rFont val="Calibri"/>
        <family val="2"/>
        <scheme val="minor"/>
      </rPr>
      <t>(or the sender in case of a relevant onward transfer):</t>
    </r>
  </si>
  <si>
    <t>ACME operating entities and management companies that have signed the IGDTA, excluding the data importer</t>
  </si>
  <si>
    <t>Country of data exporter(s):</t>
  </si>
  <si>
    <t>Countries where we have ACME operating entities and management companies that have signed the IGDTA, excluding the country of the data importer</t>
  </si>
  <si>
    <t>ACME (Dubai) LLC</t>
  </si>
  <si>
    <t>Country of data importer(s):</t>
  </si>
  <si>
    <t>Dubai, United Arab Emirates (DIFC)</t>
  </si>
  <si>
    <t>Description of the transfer scenario:</t>
  </si>
  <si>
    <r>
      <t xml:space="preserve">Intra-group flows of data under the IGDTA, </t>
    </r>
    <r>
      <rPr>
        <sz val="11"/>
        <color rgb="FF0070C0"/>
        <rFont val="Calibri"/>
        <family val="2"/>
        <scheme val="minor"/>
      </rPr>
      <t>including access to centralized IT applications and data transfers in connection with other services provided to the importer</t>
    </r>
  </si>
  <si>
    <t>Description of the data at issue:</t>
  </si>
  <si>
    <t>Any of the following types of data (including as may be transferred in connection with access to centralized IT applications and other services provided to the importer): Employees, applicants and alumni personal data (e.g., HR and payroll data, communications and collaboration data, IT access data, work products, recruitment data); client/investor personal data (e.g., contacts, transactions, preferences); supplier personal data (e.g., contacts, transactions); target/portofolio company personal data (e.g., contacts, transactions).</t>
  </si>
  <si>
    <t>Description how the data is transferred (e.g., remote access only), including any onward transfers:</t>
  </si>
  <si>
    <t>Most of the data is hosted centrally in Switzerland, the EEA or the UK (with the cloud provider or on ACME IT infrastructure) and accessed remotely, or shared with the data importer by other means (e.g. email) in the ordinary course of business.</t>
  </si>
  <si>
    <t>Starting date of the assessment:</t>
  </si>
  <si>
    <r>
      <t>Legal analysis on the lawful access laws of importer's country:</t>
    </r>
    <r>
      <rPr>
        <vertAlign val="superscript"/>
        <sz val="11"/>
        <color theme="1"/>
        <rFont val="Calibri"/>
        <family val="2"/>
        <scheme val="minor"/>
      </rPr>
      <t>3)</t>
    </r>
  </si>
  <si>
    <t>Local Law Lawful Access Analysis by the Al Khalifa Law Firm, dated April 1, 2022, covering both DIFC and UAE laws, as both may apply. The DIFC laws do not limit the lawful access rights of UAE authorities in a relevant manner.</t>
  </si>
  <si>
    <t>Step 2: Determine the scenarios of problematic lawful access that are relevant</t>
  </si>
  <si>
    <r>
      <t>Is the personal data at issue protected with adequate encryption in-transit (i.e. when transmitted)?</t>
    </r>
    <r>
      <rPr>
        <vertAlign val="superscript"/>
        <sz val="11"/>
        <rFont val="Calibri"/>
        <family val="2"/>
        <scheme val="minor"/>
      </rPr>
      <t>4)</t>
    </r>
  </si>
  <si>
    <t>Access to the cloud is encrypted by SSL connections (HTTPS). Accordingly, all transfers from and to the importer are encrypted using state-of-the art encryption.</t>
  </si>
  <si>
    <t>Is the personal data at issue protected by a "transfer mechanism" approved by applicable data protection law (e.g., the EU Standard Contractual Clauses in case of the GDPR, approved BCR, or - in the case of an onward transfer - a back-to-back-contract in line with the EU SCC), and compliance with it and its judicial enforcement be expected, insofar permitted under the importer's law?</t>
  </si>
  <si>
    <t>We have entered into an IGDTA between all entities of the ACME group and neither have to reason to believe that the entities will not comply with it nor that it could not be enforced in the country of the importer.</t>
  </si>
  <si>
    <r>
      <t>Based on the legal analysis above, the lawful access laws in the country of the importer are compatible with EU and CH law …</t>
    </r>
    <r>
      <rPr>
        <i/>
        <vertAlign val="superscript"/>
        <sz val="11"/>
        <rFont val="Calibri"/>
        <family val="2"/>
        <scheme val="minor"/>
      </rPr>
      <t>5),6),3)</t>
    </r>
  </si>
  <si>
    <t>… in connection with targeted lawful access (e.g., investigations by the police, state prosecutors and other authorities)</t>
  </si>
  <si>
    <t>The lawful access analysis concluded that UAE Federal laws provide broad powers to competent law enforcement, security and intelligence agencies and certain public institutions to collect information that is relevant to criminal investigations and proceedings. Where matters concern national security, criminal activities, counter terrorism the competent authorities can request information from entities or individuals in the UAE without warrants or court orders, which is problematic.</t>
  </si>
  <si>
    <t>… in connection with mass surveillance of telecommunications, online services, etc. (e.g., by intelligence agencies)</t>
  </si>
  <si>
    <t>The Signals Intelligence Authority (SIA) has broad powers to perform mass surveillance in the event of an emergency or in urgent cases without warrants or court orders, which is problematic.</t>
  </si>
  <si>
    <t>… in connection with self-reporting obligations</t>
  </si>
  <si>
    <t>No problematic self-reporting obligations have been identified.</t>
  </si>
  <si>
    <t>Step 3: Determine factors that indicate a risk of problematic lawful access</t>
  </si>
  <si>
    <t>To be completed by the importer</t>
  </si>
  <si>
    <t>The local authorities in principle have the right to issue to the importer or its providers warrants or subpoenas as described above for the type of data at issue</t>
  </si>
  <si>
    <t xml:space="preserve">The data subjects (of the data at issue) have a high probability of violating local laws and the data at issue would be particularly interesting to investigate these violations </t>
  </si>
  <si>
    <t>The importer has a high probability of violating local laws and the data at issue would be particularly interesting to investigate these violations</t>
  </si>
  <si>
    <t>[Sample Response: We have no reason to believe that we are violating any local laws, and that the data at issue may, therefore, become of interest for the local authorities.]</t>
  </si>
  <si>
    <t>There are other reasons why the local authorities would be interested investigating the importer (e.g., because it is considered of relevance for national security or economic espionage by the local government) and, therefore, requesting the data at issue from the importer or its providers</t>
  </si>
  <si>
    <t>In the past 5-10 years the importer was already required to produce the type of data at issue following such a warrant or subpoena from a local authority (or, to the importer's best knowledge, one of its providers was required to grant access to the importer's data)</t>
  </si>
  <si>
    <t>ê</t>
  </si>
  <si>
    <r>
      <t>Risk Level</t>
    </r>
    <r>
      <rPr>
        <vertAlign val="superscript"/>
        <sz val="10"/>
        <rFont val="Calibri"/>
        <family val="2"/>
        <scheme val="minor"/>
      </rPr>
      <t>†</t>
    </r>
    <r>
      <rPr>
        <sz val="10"/>
        <rFont val="Calibri"/>
        <family val="2"/>
        <scheme val="minor"/>
      </rPr>
      <t xml:space="preserve"> =</t>
    </r>
  </si>
  <si>
    <t xml:space="preserve">  (max. = 11)</t>
  </si>
  <si>
    <t>Based on the above and the legal analysis, does the importer have reason to believe that during the assessment period it (or one of its providers) will have to produce some of the data at issue for an investigation as described above?</t>
  </si>
  <si>
    <t>[Sample Response: While we or our providers theoretically could receive such a request in the period, we don't see why this should happen given our company, our business and the data at issue. The only exception could be a situation in which one of our local employees would be involved in a crime or other violation of law (unrelated to us). We have no reason to believe that our company itself would become subject to such an investigation.]</t>
  </si>
  <si>
    <t>The local authorities in principle have the right to issue to the importer warrants or subpoenas as described above for the type of data at issue</t>
  </si>
  <si>
    <t>The type of the data at issue is in principle of interest for mass surveillance (e.g., because it contains large volumes of third party communications or third party communications that could be of relevance for national security purposes)</t>
  </si>
  <si>
    <t>The local authorities could consider the importer to be a provider that has access to such type of data (e.g., because it is offering a corresponding service or is contracted to process such data)</t>
  </si>
  <si>
    <t>[Sample Response: We do not believe that the local authorities would consider us a provider with such access.]</t>
  </si>
  <si>
    <t>There are other reasons why the local authorities would be interested requiring the importer to routinely monitor the data at issue for and on behalf of the government (e.g., because it is considered of relevance for national security or economic espionage by the local government)</t>
  </si>
  <si>
    <t>[Sample esponse: No]</t>
  </si>
  <si>
    <t>In the past 5-10 years the importer was already required to engage in mass surveillance for the local authorities</t>
  </si>
  <si>
    <t>[Sample Response: We never received such kind of a request.]</t>
  </si>
  <si>
    <t xml:space="preserve">  (max. = 10)</t>
  </si>
  <si>
    <t>Based on the above and the legal analysis, does the importer have reason to believe that during the assessment period it will have to produce some of the data at issue in connection with such mass surveillance?</t>
  </si>
  <si>
    <t>[Sample Response: There is no indication whatsoever that we would ever receive such a request.]</t>
  </si>
  <si>
    <t>The importer could in principle be subject to such a reporting obligation with regard to the type of data at issue</t>
  </si>
  <si>
    <t>The data at issue typically contains information that is subject to local self-reporting obligations (for the purpose of permitting the local authorities to investigate a matter; self-reporting obligations as part of prudential supervision are not in-scope)</t>
  </si>
  <si>
    <t>p)</t>
  </si>
  <si>
    <t>In the past 5-10 years the importer already self-reported data of this type to the authorities</t>
  </si>
  <si>
    <r>
      <t>Risk level</t>
    </r>
    <r>
      <rPr>
        <vertAlign val="superscript"/>
        <sz val="10"/>
        <rFont val="Calibri"/>
        <family val="2"/>
        <scheme val="minor"/>
      </rPr>
      <t>†</t>
    </r>
    <r>
      <rPr>
        <sz val="10"/>
        <rFont val="Calibri"/>
        <family val="2"/>
        <scheme val="minor"/>
      </rPr>
      <t xml:space="preserve"> =</t>
    </r>
  </si>
  <si>
    <t xml:space="preserve">  (max. = 8)</t>
  </si>
  <si>
    <t>q)</t>
  </si>
  <si>
    <t>Based on the above and the legal analysis, does the importer have reason to believe that it will during the assessment period have to produce the data at issue as described above?</t>
  </si>
  <si>
    <t>Step 4: Determine probability of a problematic lawful access</t>
  </si>
  <si>
    <r>
      <t xml:space="preserve">If a problematic lawful access were to occur on the part of the importer as per Step 3, the transfer is nevertheless permitted if one of the </t>
    </r>
    <r>
      <rPr>
        <b/>
        <i/>
        <sz val="11"/>
        <color theme="1"/>
        <rFont val="Calibri"/>
        <family val="2"/>
        <scheme val="minor"/>
      </rPr>
      <t>derogations provided for by Art. 49 GDPR</t>
    </r>
    <r>
      <rPr>
        <i/>
        <sz val="11"/>
        <color theme="1"/>
        <rFont val="Calibri"/>
        <family val="2"/>
        <scheme val="minor"/>
      </rPr>
      <t xml:space="preserve"> or the corresponding provisions of the CH DPA applies:</t>
    </r>
  </si>
  <si>
    <t>Relevant for …</t>
  </si>
  <si>
    <r>
      <t>Probability</t>
    </r>
    <r>
      <rPr>
        <i/>
        <vertAlign val="superscript"/>
        <sz val="10"/>
        <rFont val="Calibri"/>
        <family val="2"/>
        <scheme val="minor"/>
      </rPr>
      <t>††</t>
    </r>
  </si>
  <si>
    <t>The persons concerned have explicitly consented to the transfer to the importer (e.g., because they have accepted the risk of a foreign lawful access or because the data originated in the country of the importer)</t>
  </si>
  <si>
    <t>There are other legal grounds pursuant to Art. 49 GDPR</t>
  </si>
  <si>
    <t>Importer has reason to expect …</t>
  </si>
  <si>
    <t>… a problematic targeted lawful access concerning the data at issue?</t>
  </si>
  <si>
    <t>(see above for reasoning)</t>
  </si>
  <si>
    <t>… a problematic mass surveillance involving the data at issue?</t>
  </si>
  <si>
    <t>... a problematic self-reporting obligation (according to the Importer):</t>
  </si>
  <si>
    <r>
      <t xml:space="preserve">Based on the responses of the importer and the analysis done, does the exporter have </t>
    </r>
    <r>
      <rPr>
        <b/>
        <i/>
        <sz val="11"/>
        <color theme="1"/>
        <rFont val="Calibri"/>
        <family val="2"/>
        <scheme val="minor"/>
      </rPr>
      <t>reason to believe</t>
    </r>
    <r>
      <rPr>
        <i/>
        <sz val="11"/>
        <color theme="1"/>
        <rFont val="Calibri"/>
        <family val="2"/>
        <scheme val="minor"/>
      </rPr>
      <t xml:space="preserve"> that (i) the importer will </t>
    </r>
    <r>
      <rPr>
        <b/>
        <i/>
        <sz val="11"/>
        <color theme="1"/>
        <rFont val="Calibri"/>
        <family val="2"/>
        <scheme val="minor"/>
      </rPr>
      <t>during the assessment period have to produce the data at issue</t>
    </r>
    <r>
      <rPr>
        <i/>
        <vertAlign val="superscript"/>
        <sz val="11"/>
        <color theme="1"/>
        <rFont val="Calibri"/>
        <family val="2"/>
        <scheme val="minor"/>
      </rPr>
      <t xml:space="preserve">10) </t>
    </r>
    <r>
      <rPr>
        <i/>
        <sz val="11"/>
        <color theme="1"/>
        <rFont val="Calibri"/>
        <family val="2"/>
        <scheme val="minor"/>
      </rPr>
      <t xml:space="preserve">and (ii) it will be unable to justify such lawful access by way of one of the </t>
    </r>
    <r>
      <rPr>
        <b/>
        <i/>
        <sz val="11"/>
        <color theme="1"/>
        <rFont val="Calibri"/>
        <family val="2"/>
        <scheme val="minor"/>
      </rPr>
      <t>derogations of Art. 49 GDPR</t>
    </r>
    <r>
      <rPr>
        <i/>
        <sz val="11"/>
        <color theme="1"/>
        <rFont val="Calibri"/>
        <family val="2"/>
        <scheme val="minor"/>
      </rPr>
      <t xml:space="preserve"> ...</t>
    </r>
    <r>
      <rPr>
        <i/>
        <vertAlign val="superscript"/>
        <sz val="11"/>
        <color theme="1"/>
        <rFont val="Calibri"/>
        <family val="2"/>
        <scheme val="minor"/>
      </rPr>
      <t>11)</t>
    </r>
  </si>
  <si>
    <t>[Sample Response: The importer does not fall into the category of companies that is subject to such kind of monitoring. It is also not using such a kind of company locally to store the data at issue.]</t>
  </si>
  <si>
    <t>… in connection with self-reporting obligations of the importer</t>
  </si>
  <si>
    <t>In view of the above and applicable data protection laws, the transfer is:</t>
  </si>
  <si>
    <t>The IGDTA Group Representative with input from the management for the Data Importer</t>
  </si>
  <si>
    <t>The Group Representative</t>
  </si>
  <si>
    <t>(for the exporter)</t>
  </si>
  <si>
    <t>(for the importer)</t>
  </si>
  <si>
    <r>
      <rPr>
        <b/>
        <sz val="9"/>
        <color theme="1"/>
        <rFont val="Calibri"/>
        <family val="2"/>
        <scheme val="minor"/>
      </rPr>
      <t>Legal Basis of this TIA:</t>
    </r>
    <r>
      <rPr>
        <sz val="9"/>
        <color theme="1"/>
        <rFont val="Calibri"/>
        <family val="2"/>
        <scheme val="minor"/>
      </rPr>
      <t xml:space="preserve"> Art. 44 et seq. GDPR, Art. 6 Swiss Data Protection Act, Art. 16 et seq. revised Swiss Data Protection Act; Recommendation 01/2020 of the European Data Protection Board (Version 2.0 of June 18, 2021); Commission Implementing Decision on standard contractual clauses for the transfer of personal data to third countries pursuant to Regulation (EU) 2016/679 of the European Parliament and of the Council of the European Commission (C(2021) 3972 final of June 4, 2021), Guide for checking the admissibility of data transfers with reference to foreign countries (Art. 6 para. 2 letter a CH DPA) of the Swiss Federal Data Protection and Information Commissioner dated June 18, 2021 (as amended on June 22, 2021).</t>
    </r>
  </si>
  <si>
    <t xml:space="preserve">† The higher this number is, the higher is the risk that a lawful access will occur in the assessment period. The number is calculated on the basis of the weight of each risk factor that has been found to exist by the person who is completing the form. The weight of the risk factors is subjective; thus, the value is only indicative and not the result of a probability calculation. </t>
  </si>
  <si>
    <t xml:space="preserve">†† Example: If you believe that a particular legal argument will be found valid by three out of ten judges assessing the same case, the probability will be 30%. If you conclude that the argument is not valid, enter 0%. If you believe it will in any event be successful, put in 100%. If you don't know, put in 0%. Of course, nobody can predict the future, but this is also not necessary. </t>
  </si>
  <si>
    <r>
      <rPr>
        <vertAlign val="superscript"/>
        <sz val="9"/>
        <color theme="1"/>
        <rFont val="Calibri"/>
        <family val="2"/>
        <scheme val="minor"/>
      </rPr>
      <t>1)</t>
    </r>
    <r>
      <rPr>
        <sz val="9"/>
        <color theme="1"/>
        <rFont val="Calibri"/>
        <family val="2"/>
        <scheme val="minor"/>
      </rPr>
      <t xml:space="preserve"> The data exporter is the party being subject to the GDPR or CH DPA who exports personal data to a non-whitelisted third country (e.g., the US). It has the same meaning as in the EU Standard Contractual Clauses (SCC). The data exporter can be a controller, joint controller, processor or sub-processor. It is not relevant whether the data exporter is itself in Europe, a whitelisted country or a non-whitelisted country. It will always be required under the EU SCC and GDPR or Swiss DPA to perform a TIA. If the TIA is performed for the purpose of assessing a relevant onward transfer then the sender or originator of the relevant onward transfer is the "data exporter" for the purposes of this TIA.</t>
    </r>
  </si>
  <si>
    <r>
      <rPr>
        <vertAlign val="superscript"/>
        <sz val="9"/>
        <rFont val="Calibri"/>
        <family val="2"/>
        <scheme val="minor"/>
      </rPr>
      <t>3)</t>
    </r>
    <r>
      <rPr>
        <sz val="9"/>
        <rFont val="Calibri"/>
        <family val="2"/>
        <scheme val="minor"/>
      </rPr>
      <t xml:space="preserve"> For doing so most efficiently, you can use the free template "Questionnaire for Assessing Lawful Access Laws" in the TIA Toolbox available at https://www.rosenthal.ch/downloads/Rosenthal_EU-SCC-TIA.xlsx. The legal analysis has to be based on the country of the law of the importer. It has to be assessed whether public authorities in the country have the right to access the personal data in clear text in a manner that does not respect the essence of the fundamental rights and freedoms or exceeds what is necessary and proportionate in a democratic society to safeguard one of the objectives listed in Article 23(1) of the GDPR. The analysis only has to assess provisions of the target jurisdiction that grant public authorities access to the personal data at issue and fail to, in essence, satisfy any of the following four requirements: (1) Access is subject to the principle of legality, i.e. of clear, precise and accessible rules, (2) access is subject to the principle of proportionality, (3) there are effective means of legal redress for the data subjects to pursue their rights in the target jurisdiction in connection with an access to their personal data, and (4) any access is subject to legal recourse to an independent and impartial court (or other forms of independent recourse bodies). The analysis in this section shall be based on the law applicable in the target jurisdiction and the way how it is applied by authorities and courts (including court decisions). </t>
    </r>
  </si>
  <si>
    <r>
      <rPr>
        <vertAlign val="superscript"/>
        <sz val="9"/>
        <rFont val="Calibri"/>
        <family val="2"/>
        <scheme val="minor"/>
      </rPr>
      <t>4)</t>
    </r>
    <r>
      <rPr>
        <sz val="9"/>
        <rFont val="Calibri"/>
        <family val="2"/>
        <scheme val="minor"/>
      </rPr>
      <t xml:space="preserve"> This is relevant for assessing the exposure to lawful interception of Internet backbones using selectors (upstream monitoring of communications). If personal data is transferred across international telecommunications lines or Internet backbones without encryption, such data transfers may be intercepted by foreign intelligence agencies and other public authorities. Hence, as a basic security measure, each transmission (company networks, access to websites, e-mails, etc.) should be encrypted using state-of-the-art encryption technology such as HTTPS, TLS or S/MIME. Today, this is usally no issue anymore. Hence, if this question is answered with a "no", the transfer to a non-whitelisted country will generally be considered too risky.</t>
    </r>
  </si>
  <si>
    <r>
      <rPr>
        <vertAlign val="superscript"/>
        <sz val="9"/>
        <rFont val="Calibri"/>
        <family val="2"/>
        <scheme val="minor"/>
      </rPr>
      <t>5)</t>
    </r>
    <r>
      <rPr>
        <sz val="9"/>
        <rFont val="Calibri"/>
        <family val="2"/>
        <scheme val="minor"/>
      </rPr>
      <t xml:space="preserve"> The legal analysis will result in an assessment of three different forms of foreign lawful access: The </t>
    </r>
    <r>
      <rPr>
        <i/>
        <sz val="9"/>
        <rFont val="Calibri"/>
        <family val="2"/>
        <scheme val="minor"/>
      </rPr>
      <t>first type</t>
    </r>
    <r>
      <rPr>
        <sz val="9"/>
        <rFont val="Calibri"/>
        <family val="2"/>
        <scheme val="minor"/>
      </rPr>
      <t xml:space="preserve"> is the targeted lawful access. It is targeted because the authority issuing the lawful access request targets a particular piece of information that is in the hands of the provider or other source that is ordered to produce it. This type of lawful access is narrow, specific and triggered by an event, such as a specific investigation. It is the kind of lawful access that is undertaken to investigate a criminal case. The </t>
    </r>
    <r>
      <rPr>
        <i/>
        <sz val="9"/>
        <rFont val="Calibri"/>
        <family val="2"/>
        <scheme val="minor"/>
      </rPr>
      <t>second type</t>
    </r>
    <r>
      <rPr>
        <sz val="9"/>
        <rFont val="Calibri"/>
        <family val="2"/>
        <scheme val="minor"/>
      </rPr>
      <t xml:space="preserve"> of lawful access is not targeted, but is based on the concept of mass surveillance: Certain sources are constantly searched for information that may happen to be interesting. If there is a hit, it is always coincidential (as opposed to the targeted lawful access that aims at getting a particular piece of information believed to exist in the possession, custody or control of a particular custodian). Mass surveillance is done, for instance, by signals intelligence, e.g, by intercepting any and all communications that takes place on certain telecommunications lines or Internet backbones. The </t>
    </r>
    <r>
      <rPr>
        <i/>
        <sz val="9"/>
        <rFont val="Calibri"/>
        <family val="2"/>
        <scheme val="minor"/>
      </rPr>
      <t>third type</t>
    </r>
    <r>
      <rPr>
        <sz val="9"/>
        <rFont val="Calibri"/>
        <family val="2"/>
        <scheme val="minor"/>
      </rPr>
      <t xml:space="preserve"> of lawful access is no classical lawful access, but has the same effects: It refers to those situations where local law law requires providers and other companies/persons to self-report to the government certain activities that the government may be interested in. </t>
    </r>
  </si>
  <si>
    <r>
      <rPr>
        <vertAlign val="superscript"/>
        <sz val="9"/>
        <rFont val="Calibri"/>
        <family val="2"/>
        <scheme val="minor"/>
      </rPr>
      <t>6)</t>
    </r>
    <r>
      <rPr>
        <sz val="9"/>
        <rFont val="Calibri"/>
        <family val="2"/>
        <scheme val="minor"/>
      </rPr>
      <t xml:space="preserve"> Most countries have laws that permit some or all of the three types of lawful access for various purposes, including national security. This is, as such, not a problem under the GDPR or CH DPA. It becomes a problem if the laws of the country of the importer does not regulate and limit such lawful access as required by EU and Swiss law, for instance due to a lack of judicial oversight over signals intelligence. The purpose of the legal analysis is to find out which of these types of lawful access is problematic from a EU or Swiss law point of view. If this is the case for a particular lawful access type, then the answer has to be a "No", which will mean that a further assessment has to be done to determine how probable it is that the data will become subject of such type of (problematic) lawful access. </t>
    </r>
  </si>
  <si>
    <r>
      <rPr>
        <vertAlign val="superscript"/>
        <sz val="9"/>
        <rFont val="Calibri"/>
        <family val="2"/>
        <scheme val="minor"/>
      </rPr>
      <t>7)</t>
    </r>
    <r>
      <rPr>
        <sz val="9"/>
        <rFont val="Calibri"/>
        <family val="2"/>
        <scheme val="minor"/>
      </rPr>
      <t xml:space="preserve"> Targeted lawful access is about an authority (such as a state prosecutor or a national intelligence agency) issuing a lawful access to obtain specific evidence for a specific case (such as a criminal investigation or preventive intelligence gathering for national security purposes). The request targets a particular piece of information that is believed to be in the hands of a provider or other party that is ordered to produce it (e.g., an Internet service provider is ordered to produce the e-mails in the mailbox of a particular client who is suspected of a crime or a company is ordered to produce records that may relate to the financing of terrorism). This type of lawful access is "narrow" in scope, specific as to which information or materials are to be produced and triggered by an event (e.g., the investigation, a specific suspicion). This kind of lawful access is usually a one-time event. Targeted lawful access includes both search warrants (e.g., the police searches a premise) and for production requests (e.g., the prosecutor orders the production of certain information or a national security agency asks for certain information). In the present context, the measures can be focusing at the importer itself or at an individual or legal person about which the importer is suspected to hold relevant data, and the authorities may want to try to get such data from the importer itself or from a provider used by the importer.</t>
    </r>
  </si>
  <si>
    <r>
      <rPr>
        <vertAlign val="superscript"/>
        <sz val="9"/>
        <rFont val="Calibri"/>
        <family val="2"/>
        <scheme val="minor"/>
      </rPr>
      <t>8)</t>
    </r>
    <r>
      <rPr>
        <sz val="9"/>
        <rFont val="Calibri"/>
        <family val="2"/>
        <scheme val="minor"/>
      </rPr>
      <t xml:space="preserve"> Mass surveillance is a form of lawful access that happens on an ongoing basis. The authority that undertakes this form of lawful access is not looking for one particular piece of information; it is rather doing a "fishing expedition": For example, an Internet service provider is required to let the authority search the entire Internet traffic for particular keywords and collect those data transfers that contain one of the key words. The keywords may, for instance, be names of companies or individuals suspected of terrorism or terms that refer to weapons of mass destruction. The problem with this kind of lawful access is that it will affect not only the communications and data that the authority is looking for, but </t>
    </r>
    <r>
      <rPr>
        <i/>
        <sz val="9"/>
        <rFont val="Calibri"/>
        <family val="2"/>
        <scheme val="minor"/>
      </rPr>
      <t>all</t>
    </r>
    <r>
      <rPr>
        <sz val="9"/>
        <rFont val="Calibri"/>
        <family val="2"/>
        <scheme val="minor"/>
      </rPr>
      <t xml:space="preserve"> communications and data within certain parameters, including data that is of no value at all.  Not all countries perform such forms of mass surveillance.</t>
    </r>
  </si>
  <si>
    <r>
      <rPr>
        <vertAlign val="superscript"/>
        <sz val="9"/>
        <rFont val="Calibri"/>
        <family val="2"/>
        <scheme val="minor"/>
      </rPr>
      <t>9)</t>
    </r>
    <r>
      <rPr>
        <sz val="9"/>
        <rFont val="Calibri"/>
        <family val="2"/>
        <scheme val="minor"/>
      </rPr>
      <t xml:space="preserve"> Problematic self-reporting obligations exist in some countries. They are a different form of mass surveillance because the government does not search, for example, all the communications of a particular provider, but rather leaves it to the provider to do so or to at least report the government "suspicious" developments. Event though it is the provider who decides if and what information to share with the government, it remains some form of lawful access - after all, the data ends up in the hands of the government. </t>
    </r>
  </si>
  <si>
    <r>
      <rPr>
        <vertAlign val="superscript"/>
        <sz val="9"/>
        <rFont val="Calibri"/>
        <family val="2"/>
        <scheme val="minor"/>
      </rPr>
      <t>10)</t>
    </r>
    <r>
      <rPr>
        <sz val="9"/>
        <rFont val="Calibri"/>
        <family val="2"/>
        <scheme val="minor"/>
      </rPr>
      <t xml:space="preserve"> Under the GDPR, the CH DPA and EU SCC, personal data may be transferred to a non-whitelisted country only if the parties "have no reason to believe" that the laws and practices in the country of the importer applicable to their personal data will result in any problematic form of lawful access. If they do have no reason to believe that this will happen, then the transfer is permitted, subject to the parties otherwise complying with the EU SCC. The assessment has to be based on the understanding that laws and practices of the country of the importer. Hence, the importer has to consider the responses and assessment made by the importer and itself come to the conclusion whether it believes that no problematic lawful access will occur (or confirm that it has reason to believe that such problematic lawful access will happen). Nevertheless, the assessment requires the assessor undertakes a judgement call as to the </t>
    </r>
    <r>
      <rPr>
        <i/>
        <sz val="9"/>
        <rFont val="Calibri"/>
        <family val="2"/>
        <scheme val="minor"/>
      </rPr>
      <t>probability</t>
    </r>
    <r>
      <rPr>
        <sz val="9"/>
        <rFont val="Calibri"/>
        <family val="2"/>
        <scheme val="minor"/>
      </rPr>
      <t xml:space="preserve"> of a problematic lawful access to occur during the assessment period. Neither applicable law nor the EU SCC requires that the probability of a lawful access (or other form of unauthorized access) must be zero. Yet, the probability must be so low that a lawful access is highly unlikely to happen. Please note, however, that some data protection authorities for unknown reasons claim that a "zero risk" rule applies in connection with problematic lawful access, i.e. they believe that even a mere theoretical risk of a problematic lawful access under the importer's law is sufficient to render the transfer of personal data to such country illegal (whereas they believe that the risk of cybercriminal accessing the personal data does not have to be zero). The dispute will ultimately have to be decided in court. Until this happens, relying on Clause 14 and the test of whether the parties "have no reason to believe" itself bears certainr risks.</t>
    </r>
  </si>
  <si>
    <r>
      <rPr>
        <vertAlign val="superscript"/>
        <sz val="9"/>
        <rFont val="Calibri"/>
        <family val="2"/>
        <scheme val="minor"/>
      </rPr>
      <t>11)</t>
    </r>
    <r>
      <rPr>
        <sz val="9"/>
        <rFont val="Calibri"/>
        <family val="2"/>
        <scheme val="minor"/>
      </rPr>
      <t xml:space="preserve"> Even if certain risks of problematic lawful access abroad remains in connection with a particular transfer of personal data, such transfer may nevertheless be in compliance with the GDPR and CH DPA if the transfer can be based on one of the "derogations" listed in Art. 49 GDPR (or the corresponding provision of the CH DPA). For instance, data subjects can consent (and, thus, accept) the risk that they personal data may be subject to foreign lawful access. Another typical derogation situation are cases in which the exporter transfers personal data to the importer because the exporter or importer needs to produce it in a criminal, civil or administrative legal proceeding or case. Also, the performance of a contract with the data subejct may require the transfer of their personal data to the importer, in which it becomes irrelevant whether a problematic lawful access could occur. </t>
    </r>
  </si>
  <si>
    <t>* This form and the underlying method was developed by David Rosenthal, VISCHER (Switzerland). David Rosenthal can be reached at david@rosenthal.ch (private) or drosenthal@vischer.com (office).</t>
  </si>
  <si>
    <t>Simplified TIA (with Sample Case)</t>
  </si>
  <si>
    <t>Simplified TIA; TIA for China</t>
  </si>
  <si>
    <t>https://www.rosenthal.ch/downloads/Rosenthal_EU-SCC-TIA_270222.xlsx</t>
  </si>
  <si>
    <t>Added a "simplified" TIA (agnostic with regard to the country of the importer) for situations in which it is rather clear that there is no real threat of foreign lawful access, in particular in a intra-group transfer context; further, the China TIA was changed from draft to version 1.0 (without changes); added the link to European Commission's EU SCC FAQ on the TIA info page</t>
  </si>
  <si>
    <t>FAQ:</t>
  </si>
  <si>
    <t>https://www.rosenthal.ch/downloads/Rosenthal-LA-method-FAQ.pdf</t>
  </si>
  <si>
    <t>Template: Version 1.10 (October 23, 2022)</t>
  </si>
  <si>
    <r>
      <rPr>
        <vertAlign val="superscript"/>
        <sz val="9"/>
        <rFont val="Calibri"/>
        <family val="2"/>
        <scheme val="minor"/>
      </rPr>
      <t>11)</t>
    </r>
    <r>
      <rPr>
        <sz val="9"/>
        <rFont val="Calibri"/>
        <family val="2"/>
        <scheme val="minor"/>
      </rPr>
      <t xml:space="preserve"> Under U.S. law, the term is broadly understood under Section 702 FISA; it includes telcos, ISPs, email providers, cloud services and "any other communication service provider who has access to wire or electronic communications either as such communications are transmitted or as such communications are stored." This also covers social media providers and may even include all companies that otherwise provide their users with the ability to send or receive electronic communications; theoretically, this also includes companies that provide e-mail services to their employees (even if only for business purposes). NOYB provides a form to ask service providers whether they are ECSPs (https://perma.cc/8L27-AW2A, https://perma.cc/GRJ3-3RW3).</t>
    </r>
  </si>
  <si>
    <r>
      <rPr>
        <vertAlign val="superscript"/>
        <sz val="9"/>
        <rFont val="Calibri"/>
        <family val="2"/>
        <scheme val="minor"/>
      </rPr>
      <t>12)</t>
    </r>
    <r>
      <rPr>
        <sz val="9"/>
        <rFont val="Calibri"/>
        <family val="2"/>
        <scheme val="minor"/>
      </rPr>
      <t xml:space="preserve"> For a discussion of the term "possession, custody, or control" see, for example, Justin Hemmings, Sreenidhi Srinivasan, Peter Swire, Defining the Scope of "Possession, Custody, or Control" for Privacy Issues and the CLOUD Act, in: Journal of National Security Law &amp; Policy, Vol. 10 No. 3 of January 23, 2020 (https://perma.cc/JJ9C-J9CL). Control may exist either in the form of "legal control" (the right to request access to the data in a particular situation) or "day-to-day control" (the ability to access data in day-to-day business). See also Hogan Lovells' Demystifying the U.S. CLOUD Act: Assessing the law's compatibility with international norms and the GDPR of January 15, 2019 (https://perma.cc/X4G4-8D5Y) with a summary of the standards of US law as to what amounts to "control". </t>
    </r>
  </si>
  <si>
    <r>
      <rPr>
        <vertAlign val="superscript"/>
        <sz val="9"/>
        <rFont val="Calibri"/>
        <family val="2"/>
        <scheme val="minor"/>
      </rPr>
      <t>14)</t>
    </r>
    <r>
      <rPr>
        <sz val="9"/>
        <rFont val="Calibri"/>
        <family val="2"/>
        <scheme val="minor"/>
      </rPr>
      <t xml:space="preserve"> The doctrine of international comity, as recognized under US law, provides certain standards or rules in resolving conflicts between US and foreign laws. See, for example, William S. Dodge, International Comity in American Law, in: Columbia Law Review, Vol. 115, No. 8, December 2015 (https://perma.cc/A4WL-B8HU). </t>
    </r>
  </si>
  <si>
    <t>October 23, 2022</t>
  </si>
  <si>
    <t>In the context of the transfer, the parent company does not provide any cloud, data storage or communications service. It is using the data for its own purposes. We have no reason to believe that the parent company qualifies as an ECSP.</t>
  </si>
  <si>
    <t xml:space="preserve">The parent company is a US person. Even if it were to qualify as an ECSP, the information it receives would be information intended for the parent, and not information stored or processed by it as a conduit. Also, we have no reason to believe that the subsidiaries are targets of the NSA, which in combination with the fact that the parent is a US person means that its communications may not be collected under Section 702 FISA. </t>
  </si>
  <si>
    <r>
      <rPr>
        <b/>
        <sz val="9"/>
        <rFont val="Calibri"/>
        <family val="2"/>
        <scheme val="minor"/>
      </rPr>
      <t xml:space="preserve">Scope of this TIA: </t>
    </r>
    <r>
      <rPr>
        <sz val="9"/>
        <rFont val="Calibri"/>
        <family val="2"/>
        <scheme val="minor"/>
      </rPr>
      <t xml:space="preserve">This Transfer Impact Assessment should be used for assessing foreign lawful access risks </t>
    </r>
    <r>
      <rPr>
        <i/>
        <sz val="9"/>
        <rFont val="Calibri"/>
        <family val="2"/>
        <scheme val="minor"/>
      </rPr>
      <t>only for the purposes of European data protection law</t>
    </r>
    <r>
      <rPr>
        <sz val="9"/>
        <rFont val="Calibri"/>
        <family val="2"/>
        <scheme val="minor"/>
      </rPr>
      <t xml:space="preserve">, where foreign lawful access is not per se a problem, but only if it does not respect the essence of the fundamental rights and freedoms or exceeds what is necessary and proportionate in a democratic society to safeguard one of the objectives listed in Article 23(1) of the GDPR. Accordingly, foreign lawful access requests that can be challenged before an independent and impartial court (in a European sense of the word) are permitted if they are regulated by law, are needed to safeguard the aforementioned objectives (such as prosecuting crimes), are undertaken in a proportionate manner and come with the possibility of the data subject getting legal redress. For instance, lawful access by way of the US CLOUD Act is in principle not an issue under European data protection law; in fact, it is in line with the Cybercrime Convention of the European Council. That said, there may be cross-border transfers of data where </t>
    </r>
    <r>
      <rPr>
        <i/>
        <sz val="9"/>
        <rFont val="Calibri"/>
        <family val="2"/>
        <scheme val="minor"/>
      </rPr>
      <t>any foreign lawful access is an issue</t>
    </r>
    <r>
      <rPr>
        <sz val="9"/>
        <rFont val="Calibri"/>
        <family val="2"/>
        <scheme val="minor"/>
      </rPr>
      <t>, for example, in where professional secrecy obligations apply. In such cases please use the spreadsheet "Cloud Computing: Risk Assessment of Lawful Access By Foreign Authorities" also from David Rosenthal, available at www.rosenthal.ch (https://perma.cc/8UG8-TAAF), which provides for a risk assessment also for these types of foreign lawful access. In turn, this TIA focuses on foreign lawful access where there is no possibility for recourse to an independent court, which is what has been the issue in the "Schrems II" decision by the European Court of Justice in its decision C-311/18 of July 16, 2020.</t>
    </r>
  </si>
  <si>
    <r>
      <rPr>
        <b/>
        <sz val="9"/>
        <rFont val="Calibri"/>
        <family val="2"/>
        <scheme val="minor"/>
      </rPr>
      <t>Legal Basis of this TIA:</t>
    </r>
    <r>
      <rPr>
        <sz val="9"/>
        <rFont val="Calibri"/>
        <family val="2"/>
        <scheme val="minor"/>
      </rPr>
      <t xml:space="preserve"> Art. 44 et seq. GDPR, Art. 6 Swiss Data Protection Act, Art. 16 et seq. revised Swiss Data Protection Act; Recommendation 01/2020 of the European Data Protection Board (Version 2.0 of June 18, 2021); Commission Implementing Decision on standard contractual clauses for the transfer of personal data to third countries pursuant to Regulation (EU) 2016/679 of the European Parliament and of the Council of the European Commission (C(2021) 3972 final of June 4, 2021), Guide for checking the admissibility of data transfers with reference to foreign countries (Art. 6 para. 2 letter a FADP) of the Swiss Federal Data Protection and Information Commissioner dated June 18, 2021 (as amended on June 22, 2021).</t>
    </r>
  </si>
  <si>
    <r>
      <t xml:space="preserve">†† In line of the recommendations of the EDPB, we do not assess whether the access will actually occur or not (because they are not interested in the company XY or their employees). We assess the (objective) </t>
    </r>
    <r>
      <rPr>
        <i/>
        <sz val="9"/>
        <rFont val="Calibri"/>
        <family val="2"/>
        <scheme val="minor"/>
      </rPr>
      <t>possibility</t>
    </r>
    <r>
      <rPr>
        <sz val="9"/>
        <rFont val="Calibri"/>
        <family val="2"/>
        <scheme val="minor"/>
      </rPr>
      <t xml:space="preserve"> of it occuring. A 100% possibility means that we have to expect that a lawful access under the relevant laws will occur during the period, but it may still not happen because the relevant authorities do not believe it makes sense to order the data importer to produce the data at issue given their specific tasks, projects, etc. which we don't know about. </t>
    </r>
  </si>
  <si>
    <r>
      <rPr>
        <vertAlign val="superscript"/>
        <sz val="9"/>
        <rFont val="Calibri"/>
        <family val="2"/>
        <scheme val="minor"/>
      </rPr>
      <t>1)</t>
    </r>
    <r>
      <rPr>
        <sz val="9"/>
        <rFont val="Calibri"/>
        <family val="2"/>
        <scheme val="minor"/>
      </rPr>
      <t xml:space="preserve"> The data exporter is the party being subject to the GDPR or Swiss DPA who exports personal data to a non-whitelisted third country (e.g., the US). It has the same meaning as in the EU Standard Contractual Clauses (SCC). The data exporter can be a controller, joint controller, processor or sub-processor. It is not relevant whether the data exporter is itself in Europe, a whitelisted country or a non-whitelisted country. It will always be required under the EU SCC and GDPR or Swiss DPA to perform a TIA. If the TIA is performed for the purpose of assessing a relevant onward transfer then the sender or originator of the relevant onward transfer is the "data exporter" for the purposes of this TIA.</t>
    </r>
  </si>
  <si>
    <r>
      <rPr>
        <vertAlign val="superscript"/>
        <sz val="9"/>
        <rFont val="Calibri"/>
        <family val="2"/>
        <scheme val="minor"/>
      </rPr>
      <t>2)</t>
    </r>
    <r>
      <rPr>
        <sz val="9"/>
        <rFont val="Calibri"/>
        <family val="2"/>
        <scheme val="minor"/>
      </rPr>
      <t xml:space="preserve"> The data importer is the party in a non-whitelisted country (e.g., the US) who receives personal data from a data exporter. The data importer can be a controller, joint controller, processor or sub-processor. It is the party with whom the data exporter will typically want to enter into the EU SCC (unless there are other grounds for the transfer). If the TIA is performed for the purpose of assessing a relevant onward transfer then the recipient of the relevant onward transfer is the "data importer" for the purposes of this TIA.</t>
    </r>
  </si>
  <si>
    <r>
      <rPr>
        <vertAlign val="superscript"/>
        <sz val="9"/>
        <rFont val="Calibri"/>
        <family val="2"/>
        <scheme val="minor"/>
      </rPr>
      <t>17)</t>
    </r>
    <r>
      <rPr>
        <sz val="9"/>
        <rFont val="Calibri"/>
        <family val="2"/>
        <scheme val="minor"/>
      </rPr>
      <t xml:space="preserve"> Here, we do not assess whether the authorities will be interested in the data of the particular data exporter at issue (e.g. company XY and its employees = subjective view), but whether the </t>
    </r>
    <r>
      <rPr>
        <i/>
        <sz val="9"/>
        <rFont val="Calibri"/>
        <family val="2"/>
        <scheme val="minor"/>
      </rPr>
      <t>categories</t>
    </r>
    <r>
      <rPr>
        <sz val="9"/>
        <rFont val="Calibri"/>
        <family val="2"/>
        <scheme val="minor"/>
      </rPr>
      <t xml:space="preserve"> of personal data at issue are, based on the practices of the relevant authorities, the subject of their lawful accesses at issue, either because such data is the target or because it is a by-catch (= objective view). Do not consider legal arguments here, as they are considered under a) (otherwise this results in double-counting). This may not be easy to assess at first sight, but there are sources available, such as the official reports that discuss the monitoring by the relevant authorities. A44. Also consider the past experience of the data importer, where available (even if not substantiated by independent reports; the inexistence of such requests to the data importer as such does not mean that the probability is 0%, though; depending on the circumstances, the inexistence may just be coincidence).</t>
    </r>
  </si>
  <si>
    <r>
      <t>A request would not apply to the personal data at issue or the content of the personal data because it would either not be communications (or metadata of communications) within the legal scope of Section 702 FISA (e.g., because the ECSP is the intended recipient, not the conduit) or it would not be communications of persons that may be lawfully targeted by the US under Section 702 FISA</t>
    </r>
    <r>
      <rPr>
        <vertAlign val="superscript"/>
        <sz val="11"/>
        <rFont val="Calibri"/>
        <family val="2"/>
        <scheme val="minor"/>
      </rPr>
      <t>13)</t>
    </r>
  </si>
  <si>
    <t>ACME Inc. Is a US person and located in the US. Its data is stored in a dedicated area on the provider's servers separated from other customers, and is clearly known to be data of a domestic client. The accounts of domestic clients are out of scope of Section 702 FISA (see FAQ at https://www.rosenthal.ch/downloads/Rosenthal-LA-method-FAQ.pdf, Q29, with further references). A remaining uncertainty applies if the authorities were to argue that the data is, in reality, data of non-US-persons, but such requests may violate the prohibition to review "abouts communications".</t>
  </si>
  <si>
    <t>The processed data is HR data of a company, not communications. This is not the target of data gathering under Section 702 FISA or EO 12333. This is confirmed by various sources (see the FAQ at https://www.rosenthal.ch/downloads/Rosenthal-LA-method-FAQ.pdf, Q29, with citations, including, for example, reports of the Privacy and Civil Liberty Oversight Board (PCLOB) (https://perma.cc/S7LU-2NRY, https://perma.cc/9BKR-D3GQ), the NSA's comments (https://perma.cc/J7AN-5DTW), and the decisions of the Foreign Intelligence Surveillance Court (FISC) (2019: https://perma.cc/L7NW-P7KL, 2020: https://perma.cc/EW5J-MFBS). These sources contain no indication that such data has ever been the target of searches under Section 702 FISA or EO 12333. Section 702 FISA downstream surveillance is used for searching for accounts of non-US users of public communications services, not corporate data exchanges within US-based groups of companies. Therefore, we believe that the probability that the parent company has or will receive a surveillance order with respect to our data during the period under consideration is theoretical.</t>
  </si>
  <si>
    <r>
      <rPr>
        <vertAlign val="superscript"/>
        <sz val="9"/>
        <rFont val="Calibri"/>
        <family val="2"/>
        <scheme val="minor"/>
      </rPr>
      <t>10)</t>
    </r>
    <r>
      <rPr>
        <sz val="9"/>
        <rFont val="Calibri"/>
        <family val="2"/>
        <scheme val="minor"/>
      </rPr>
      <t xml:space="preserve"> Consider all documented information on applicable legislation, case law, practices of authorities and past experience (including of the data importer, where available). You may want to ask the data importer the necessary questions (Clause 14(c) actually requires the data importer to provide "relevant information"). On this topic, see, for the EDPB recommendations 01/2020 on supplementary measures (version 2.0 adopted on May 18, 2021, available at https://perma.cc/FK69-6TZW), the FAQ for company of NOYB (including forms to be sent to US providers, available at https://perma.cc/8L27-AW2A), the Swiss Federal Data Protection and Information Commissioner's guidance (available at https://perma.cc/RDM3-692Z), official US sources such as from the NSA, the PCLOB and other US government authorities cited in the FAQ at https://www.rosenthal.ch/downloads/Rosenthal-LA-method-FAQ.pdf, in particular Q29, as well as private publications, such as for example, Alan Charles Raul, "Why Schrems II Might Not Be a Problem for EU-U.S. Data Transfers", December 21, 2020, available at https://perma.cc/L5Y5-2P9T and a full paper from the same author at https://perma.cc/LH8P-YSWD with the follow-up post "Transferring EU Data To US After New Contractual Safeguards" of May 17, 2021, available at https://perma.cc/RB6R-VVUB. </t>
    </r>
  </si>
  <si>
    <r>
      <rPr>
        <vertAlign val="superscript"/>
        <sz val="9"/>
        <rFont val="Calibri"/>
        <family val="2"/>
        <scheme val="minor"/>
      </rPr>
      <t>13)</t>
    </r>
    <r>
      <rPr>
        <sz val="9"/>
        <rFont val="Calibri"/>
        <family val="2"/>
        <scheme val="minor"/>
      </rPr>
      <t xml:space="preserve"> Section 702 FISA has a number of restrictions that apply. For instance, according to Section 702, 50 U.S.C. 1881a(b), the US authorities "may not intentionally target" "any person known at the time of acquisition to be located in the United States" or "a United States person reasonably believed to be located outside the United States." A "United States person" (or "US person") is anybody who is a (i) citizen or national of the US, (ii) an alien lawfully admitted for permanent residence (e.g., green card holder), (iii) an unincorporated association with a substantial number of members who are citizens of the US or are aliens lawfully adminitted for permanent residence or (iv) a corporation that is incorporated in the US. Furthermore, downstream searches only apply to the communications and metadata contained in accounts that correspond to an identifier that belongs to a target; under Section 702 FISA, the US authorities may not search Internet traffic of non-targets communicating "about" a target. For more detailed information and legal citations see the FAQ available at https://www.rosenthal.ch/downloads/Rosenthal-LA-method-FAQ.pdf, in particular in Q29. </t>
    </r>
  </si>
  <si>
    <t>The parent company may qualify as a ECSP for its US customers, but in terms of the services provided to its European subsidiary, it is only providing support services to such subsidiary (not to end customers), and will in our view not qualify as an ECSP with regard to such activities. Hence, it would in our view not be subject to the relevant collection orders under Section 702 FISA with regard to the European data to which it may have access. We understand that this argument is called into question by at least one expert (Vladeck), which is why we rate it very conservatively to be on the safe side.</t>
  </si>
  <si>
    <t>The parent company has no possession or custody of the customer data, as it is stored in the data centers of its European subsidiary. We also believe that it has no legal or day-to-day control over the customer data, as it is granted access only on a case-by-case-basis in selected support cases and only if the customer approves it. The data is encrypted with access permitted in principle only by the customer's own users, not the provider. Under its contract with its European subsidiary, too, the parent is legally not permitted to access unencrypted customer data without prior customer approval. We believe that this will allow for a reasonable argument that there is also no control by the US parent, i.e. the importer.</t>
  </si>
  <si>
    <t>If the data is transferred to the US, it is done so by its wholly- owned subsidiary because it needs the assistance of its parent company, and because the parent company (not the customer) has instructed it to get such assistance in such cases. Hence, such transfers of customer data are in essence intra-group communications initiated by, and controlled, by a US person in order to enable the subsidiary to fulfil its contract. We understand that such kind of  communications may not be collected under Section 702 FISA. First, the communications is directed at the provider itself. Second, it is communications between the US parent and its foreign subsidiary, both of which can be assumed not to be targets. Hence, searching their communications would not be allowed, even if it were to contain communications of targets, as this would be "abouts" communications, which is off-limits (see https://www.rosenthal.ch/downloads/Rosenthal-LA-method-FAQ.pdf, Q29). As these arguments are not yet discussed broadly in legal writing, to be conservative, we for the time being give a relatively low probability to succeed.</t>
  </si>
  <si>
    <t xml:space="preserve">We may argue that the end user has a contract with the European subsidiary, however, some of the services (hosting) are provided directly out of the US to all users, which is why we believe that the chances will be low for the US parent to argue that it is no ECSP with regard to users in Europe. </t>
  </si>
  <si>
    <t>The services of the European subsidiary are available to the broad public, and anybody can use it to communicate with others. As per the setup used by us, such communications is stored in the US by the US parent, which technically provides such remote computer storage services directly to end users. They have accounts on the systems of the US parent, and such accounts may be subject to Section 702 FISA requests. Since we have to assume that at least some of the end users could be targets, we see a low probability to push back on such requests.</t>
  </si>
  <si>
    <t>Section 702 FISA, EO 12333 (and PPD-28)</t>
  </si>
  <si>
    <t>Ukraine</t>
  </si>
  <si>
    <t>Nataliia Drygval, VISCHER AG</t>
  </si>
  <si>
    <r>
      <rPr>
        <b/>
        <sz val="10"/>
        <color theme="1" tint="0.499984740745262"/>
        <rFont val="Calibri"/>
        <family val="2"/>
        <scheme val="minor"/>
      </rPr>
      <t>Instructions:</t>
    </r>
    <r>
      <rPr>
        <sz val="10"/>
        <color theme="1" tint="0.499984740745262"/>
        <rFont val="Calibri"/>
        <family val="2"/>
        <scheme val="minor"/>
      </rPr>
      <t xml:space="preserve"> Please complete sections 1 to 5 based on an analysis of the country's laws that permit lawful access. Depending on the purpose for which you are completing the form and depending on your answers, you will have to respond to different questions. Please briefly elaborate your response, including citing the relevant sources of local law, where possible. Once you have completed the form, you can use the results to complete either your TIA for the purposes of Clause 14 of the EU SCC, or your lawful access risk assessment for using a foreign cloud service provider. </t>
    </r>
    <r>
      <rPr>
        <b/>
        <sz val="10"/>
        <color theme="1" tint="0.499984740745262"/>
        <rFont val="Calibri"/>
        <family val="2"/>
        <scheme val="minor"/>
      </rPr>
      <t>If you are completing the form for the purposes of Clause 14 of the EU SCC</t>
    </r>
    <r>
      <rPr>
        <sz val="10"/>
        <color theme="1" tint="0.499984740745262"/>
        <rFont val="Calibri"/>
        <family val="2"/>
        <scheme val="minor"/>
      </rPr>
      <t xml:space="preserve"> and all section show a green "yes", then no further TIA is necessary, because the country does - based on your responses - not provide for any lawful access risk that prohibits exports to such country when using the EU SCC, even without using additional safeguards. If not all sections show a green "yes", you can use the detailed answers of the relevant sections to create a TIA template for such country and use it for assessing your specific transfer cases (or you can provide it to the author of this form, who consider making available a TIA template for such jurisdiction; see https://www.rosenthal.ch/downloads/Rosenthal_EU-SCC-TIA.xlsx for TIA templates already existing). </t>
    </r>
    <r>
      <rPr>
        <b/>
        <sz val="10"/>
        <color theme="1" tint="0.499984740745262"/>
        <rFont val="Calibri"/>
        <family val="2"/>
        <scheme val="minor"/>
      </rPr>
      <t>If you are completing the form for the purposes of professional secrecy protection</t>
    </r>
    <r>
      <rPr>
        <sz val="10"/>
        <color theme="1" tint="0.499984740745262"/>
        <rFont val="Calibri"/>
        <family val="2"/>
        <scheme val="minor"/>
      </rPr>
      <t>, a more detailed analysis is necessary right away, which is why the first part of each section is blanked (it is not relevant in these cases).</t>
    </r>
  </si>
  <si>
    <t>Criminal Procedure Code of Ukraine; Law on National Police; Law on National Anti-Corruption Bureau; Law on State Bureau of Investigation; Law on Security Service of Ukraine; Law on Intelligence service; Law on Counterintelligence Activities; Law on State Border Guard Service of Ukraine; Law on Operational Search Actions; Law on Economic Security Bereau of Ukraine; Civil Procedure Code of Ukraine; Code of Commercial Procedure of Ukraine; Code of Administrative Procedure of Ukraine; Law on Antimonopoly Committee of Ukraine; Law on Basic Principles of the State Financial Control in Ukraine.</t>
  </si>
  <si>
    <t>The general legal guarantees for the protection of personal data (PD), provisions for its collection, dissemination and usage are formulated in the art 31, 32 of the Constitution of Ukraine and in the art. 11 of the Law of Ukraine On Information. Procedure and grounds for the access to PD, its disclosure and submission are provided by the special Laws in the different types of procedure: 1) in the criminal procedure the access to PD, including the access to electronic informational systems, computer systems or their parts, mobile terminal systems is regulated by the Chapter 15 of the Criminal Procedure Code of Ukraine (CPC)  and can be performed on the basis of a court's ruling on the provisional access to privileged items and documents; access to PD is permitted during executing search warrant (art. 234 CPC); 2) in the civil, commercial, administrative procedure, court has the right to call for evidence, demanding their disclosure, including PD, exceptionally for the purpose of providing evidence during the litigation (Chapter 8 of the Civil Procedure Code of Ukraine, Chapter 8 of the Code of Commercial Procedure of Ukraine, Chapter 8 of the Code of Administrative Procedure of Ukraine), 3) subjects of public and private law, natural person are obliged to submit documents, including those with PD at the request of the Antimonopoly committee (art. 221  of the Law On Antimonopoly Committee of Ukraine); 4) State agencies of the financial control have the right of access to the documents with the limited access, including those with PD while conducting financial audit or inspections (art. 10 of the Law On Basic Principles of the State Financial Control in Ukraine).</t>
  </si>
  <si>
    <t xml:space="preserve">Part 2 of the art. 32 of the Constitution of Ukraine stipulates that "The collection, storage, use and dissemination of confidential information about a person without his consent shall not be permitted, except in cases determined by law, and only in the interests of national security, economic welfare and human rights. (Confidential information about a natural person includes, in particular, data about his nationality, education, marital status, religious beliefs, state of health, address, date and place of birth). Similar statutory provision are enshrined in the p. 6 of the art. 6 of the Law On Personal Data Protection and p. 2 of the art. 11 of the Law On information. 
Based on the over mentioned articles, the scope of the obligations and rights of data subject can be restricted only for the one of the listed purposes:  national security, economic well-being and protection of human rights, which are similar to the provisions of ii. (a), (e), (i) of the art. 23 GDPR. 
Despite the fact that such an exception as prevention and investigation of criminal offences is not specified in Ukrainian legislation as a standalone ground, it is obvious that it is implied as a component of the protection of national interests, human rights and freedoms.
</t>
  </si>
  <si>
    <t>In accordance with the standard procedure, the scope of the rights and obligations of data subjects provided for in the Constitution and special Laws may be restricted when such a re-striction respects the essence of the fundamental rights and freedoms, and is a necessary and proportionate measure in a democratic society. The competent authorities in the process of implementing their obligations may have an access and disseminate only those data that concerns only specific individual, is relevant for the particular case and only for the purpose of ensuring national security, economic well-being and protection of human rights.</t>
  </si>
  <si>
    <t xml:space="preserve">According to the p. 4 of art. 32 of the Constitution of Ukraine, everyone is guaranteed judicial protection of the right to rectify incorrect information about himself or herself and members of his or her family, and of the right to demand that any type of information be expunged, and also the right to compensation for material and moral damages inflicted by the collection, storage, use and dissemination of such incorrect information.
The rights of the personal data subjects are specified in the art. 8 of the Law On Personal Data Protection which includes an extensive list of rights, i.e. the right to know the purpose of collection and processing PD, conditions of granting the access to PD to the third parties and its transfer, right to object to the processing of PD, to demand rectification and erasure of PD, to lodge complaints about the PD processing to the Authorised Human Rights Representative of the Verkhovna Rada of Ukraine in the field of personal data protection or to the court; pursue legal remedies in case of violation of the legislation on PD protection.
Art. 200 of the Civil Code of Ukraine states that subjects of relations in the field of information may demand remedy for the breach of rights and compensation for tangible and moral damage caused by such violation. 
</t>
  </si>
  <si>
    <t xml:space="preserve">Art. 55 of the Constitution of Ukraine guarantees the right of the data subject to appeal against any actions related to the access to PD: "Everyone is guaranteed the right to challenge in court the decisions, actions or omission of bodies of state power, bodies of local self-government, officials and officers". 
Special guarantees ensuring protection of the personal data are enshrined in the art. 22 of the Law On Personal Data Protection, which states that control over compliance with Law On Personal Data Protection within the powers provided for by law is carried out by the following bodies:1) Authorised Human Rights Representative of the Verkhovna Rada of Ukraine in the field of personal data protection 2) courts.
</t>
  </si>
  <si>
    <t>Criminal Procedure Code of Ukraine; Law on National Police; Law on National Anti-Corruption Bureau; Law on State Bureau of Investigation;  Law on State Border Guard Service of Ukraine; Law on Operational Search Actions.</t>
  </si>
  <si>
    <t xml:space="preserve">Operational units of the National Police, National Anti-Corruption Bureau of Ukraine, State Bureau of Investigations, authorities supervising compliance with tax and customs legislation, bodies of the State Border Guard Service of Ukraine, penitentiaries and pre-trial detention centres of the State Penitentiary Services of Ukraine shall conduct investigatory (search) actions and covert investigatory (search) actions in criminal proceedings upon written assignment of a detective or prosecutor and only on the base of an Investigating judge’s ruling, allowing conducting of a covert investigative (detective) action (art. 42, 247, 248 CPC).
The Criminal Procedure Code of Ukraine specifies the following types of the covert investigatory (search) actions: audio, video monitoring of an individual, arrest, examination and seizure of correspondence, collecting information from telecommunication networks, collecting information from electronic information systems, monitoring of bank accounts (art. 258, 2591 CPC).
Thus, special Law provides for very strict and precise requirement for getting permission for exercising interception of private communications and getting access to the PD what excludes discretionary rights of public authorities.
</t>
  </si>
  <si>
    <t xml:space="preserve">According to the art. 31 of the Constitution of Ukraine, everyone is guaranteed privacy of mail, telephone conversations, telegraph and other correspondence. Exceptions shall be established only by a court in cases envisaged by the law, with the purpose of preventing crime or ascertaining the truth in the course of the investigation of a criminal case, if it is not possible to obtain information by other means.
 The interception of the private communication may be carried out  by the competent authorities only for the purposes of investigating grave or special grave criminal offences only for the purposes of ensuaring  national and public security, protection human rights and freedoms (p. 2 art. 246 CPC).
</t>
  </si>
  <si>
    <t xml:space="preserve">In accordance with the provisions of the art. 25 of the Law On Personal Data Protection, the scope of the obligations and rights of Data subjects may be restricted in cases provided by the law to the extend necessary in the democratic society in the interests of national security, economic welfare or protection of the rights and freedoms of data subjects or other individuals.
Covert investigating actions (including intersection of private communication) can be conducted only in the course of criminal investigation against a suspect and when information on criminal offence and its perpetrator cannot be obtained otherwise. In order to substantiate to the judge the necessity of conducting covert intersection, law enforcement agencies shall advance convincing arguments that its results may be significantly important for the clarification of the circumstances of crime or identification of perpetrators thereof. Judge's ruling to carry out a covert investigative actions shall state the time limit for its conduct (p.2 art. 246, ii. 7, 9 p. 2 art. 248 CPC).
</t>
  </si>
  <si>
    <t xml:space="preserve">Additionally to the general legal provisions granting a person a right to seek legal redress for violation of his/her personal rights in the field of data protection law, which were mentioned above, during the pre-trial investigation the data subjects have additional mechanism provided by the Chapter 26 of the CPC Challenging decisions, acts or omissions during pre-trial investigation. 
Beyond that, the Law of Ukraine On the Procedure for Compensation for Damage Caused to a Citizens by Unlawful Actions of Bodies Carrying Out Operative and Investigative Activities, Pre-trial Investigation Bodies, Prosecutor's Office and Court provides for data subject a special mechanism of redress in consideration of unlawful conduct of operative and investigative measures, namely caused by illegal interception of private communication.
</t>
  </si>
  <si>
    <t xml:space="preserve">According to the art. 55 of the Constitution of Ukraine, everyone is guaranteed the right to challenge in court the decisions, actions or omission of bodies of state power, bodies of local self-government, officials and officers.
Over mentioned right of data subject to appeal to the court for the redress of infringed rights is incorporated also into the Criminal Procedure Code of Ukraine (Chapter 26) and in the art. 22 of the Law On Personal Data Protection.
</t>
  </si>
  <si>
    <t>Law on Security Service of Ukraine; Law on Intelligence service; Law on Counterintelligence Activities; Law on Economic Security Bereau of Ukraine; Law on Operational Search Actions; Crimanal Procedure Code of Ukraine.</t>
  </si>
  <si>
    <t xml:space="preserve">Intelligence actions enabling the access to the personal data, namely, such as audio, video control of a person, his/her place of residence, interception electronic communication, information networks, inspection, seizure of personal correspondence belong to the category of operational search actions and are regulated by the Law On Operational Search Actions. 
The Law defines an exhaustive list of bodies that have the right to carry out these type of measures: National Police, State Bureau of Investigation, Security Service, Foreign Intelligence Service, State Border Guard Service, State Protection Department, the bodies and institutions of the State Penitentiary Service, the intelligence agencies of the Ministry of Defence, National Anti-Corruption Bureau, Economic Security Bureau (art. 5). 
The Law expressly stipulates that all operational and search measures shall be carried out in accordance with the procedure provided for by the CPC, i.e. Chapter 21 of the Code, which regulates the procedure of obtaining court permission, conducting and recording the results of each type of covert actions.
</t>
  </si>
  <si>
    <t>In view of the fact that surveillance/intelligence activities (referred to as covert operational measures in the Ukrainian legislation) are regulated by the CPC (Chapter 21), the Code expressly states that they can be carried out when a grave or special grave crime have been committed or is being prepared for commission (p. 2 art. 246 CPC, p.5 art. 9 Law On Operational Search Actions).</t>
  </si>
  <si>
    <t xml:space="preserve">Providing legal framework for carrying out surveillance/intelligence activities, the art. 6 of the Law On Operational Search Actions also sets out a list of persons whose communications may be intercepted. It concerns people who are directly involved in a special kind of activities or may have the communication with the subject at concern:  
- persons who are preparing to commit a criminal offense;
- persons hiding from pre-trial investigation agency and/or a court or evading serving a punishment; 
- missing persons; 
- court and law enforcement officials in the event of a threat to their life, health, property, to the members of their families and close relatives;
- employees of the intelligence agencies of Ukraine in connection with their official activities, their close relatives, as well as persons who confidentially cooperate or have cooperated with the intelligence agencies, and their family members; 
- persons applying for a clearance to state secrets and to work with nuclear materials and at nuclear facilities;
- persons who are granted a permission to stay unaccompanied in controlled and sterile areas, restricted access areas, guarded areas and critical parts of such areas of airports;
- persons in connection with appointment to a positions in the intelligence agencies of Ukraine or involvement in confidential cooperation with such agencies, clearance to intelligence secrets.
</t>
  </si>
  <si>
    <t>According to the art. 249 CPC, the judge's ruling allowing to conduct a covert interception may not be valid for more than two months. In case of necessity to extend its conduct, a competent body should get the approval from the prosecutor and provide to the judge additional information substantiating the necessity of its extension. The aggregated duration of a covert interception shall not exceed 18 months.</t>
  </si>
  <si>
    <t xml:space="preserve">The Law On Operational Search Actions provides for prohibition of disclosure and transfer of information resulting from covert interception performance:  
- to transmit and disclose information about covert activities and persons taken under protection; or information that may harm the results of investigation or the interests of a person, the security of Ukraine; 
- to publish or disseminate the collected information, as well as information about the covert activities in relation to a certain person before a decision on the results of such activity will be taken;
- the results of covert operational activities, which constitute a state secret, as well as information relating to the personal life, its honour and dignity, are not a subject to transfer and disclosure (p.10-13 art. 9).
</t>
  </si>
  <si>
    <t xml:space="preserve">In cases of violation human rights and freedoms in the process of carrying out covert inter-ception or as the result of its conduct, officials and/or authorized bodies are obliged to restore the violated rights and compensate for the material and moral damages immediately and in full (p. 8 art. 9).
The mechanism of compensation for damages is regulated by a special Law "On the Procedure for Compensation for Damage Caused to a Citizens by Unlawful Actions of Bodies Carrying Out Operative and Investigative Activities, Pre-trial Investigation Bodies, Prosecutor's Office and Court".
</t>
  </si>
  <si>
    <t xml:space="preserve">Analysis of the legislation makes it possible to distinguish two categories of data obtained during covert interception: one that were subsequently used for the purposes of investigation and data that don't contain information relevant to the criminal proceeding. 
Regarding to the first category of data, the CPC establishes, that information, obtained as a result of conducting covert investigative actions which in prosecutor’s opinion is not necessary for the purposes of pre-trial investigation, shall be destroyed immediately in accordance with the prosecutor’s decision (art. 255 CPC); if the data is indeed necessary for the investigation, it will become part of the file used for the procedure and used until the procedure has been completed. Regarding to the second category of information, the Law establishes the following rule: information relating to the personal life and obtained as a result of covert interception actions is not a subject to storage and must be destroyed if it doesn't not contain any information about the commission of actions prohibited by law (p.12 art. 9).
</t>
  </si>
  <si>
    <t>The covert interception of the communication can be performed only on the base of the  judge's ruling of the the court of appeals or of the High Anti-Corruption Court (art. 247 CPC).</t>
  </si>
  <si>
    <t>There are no provisions on search terms set forth in the laws.</t>
  </si>
  <si>
    <t xml:space="preserve">The interception of the private communication may be performed by the competent authorities only for the purposes of prevention of the crime and/or its suppression, for obtaining information in the interests of the citizens, society and state security (art. 1 of the Law On Operational Search Actions). </t>
  </si>
  <si>
    <t xml:space="preserve">According to the art. 31 of the Constitution of Ukraine, p.1 art.25 of the Law On the Personal Data Protection: "Everyone is guaranteed privacy of mail, telephone conversations, telegraph and other correspondence. Exceptions shall be established only by a court in cases envisaged by law, with the purpose of preventing crime or ascertaining the truth in the course of the investigation of a criminal case, if it is not possible to obtain information by other means".
This principle is incorporated into the corresponding provisions of the CPC concerning the interception of private communication: covert operational actions shall be conducted where information on criminal offence and its perpetrator cannot be obtained otherwise (p.2 art. 246). This fact should be assessed by the judge while considering the request to obtain permission for the conducting of covert operational actions (ii. 7, 9 p.2 art. 248).
</t>
  </si>
  <si>
    <t xml:space="preserve">Art. 55 of the Constitution of Ukraine provides general legal guarantees for the data subject's right to seek legal redress.
Another guarantee ensuring protection of the personal data subject is enshrined in the art. 22 of the Law On Personal Data Protection, which states that control over compliance with Law On Personal Data Protection within the powers provided for by law is carried out by the following bodies:1) Authorised Human Rights Representative of the Verkhovna Rada of Ukraine in the field of personal data protection 2) courts.
Provisions of the Chapter 26 of the CPC "Challenging decisions, acts or omissions during pre-trial investigation", accord a data subject a right to appeal such kind of intrusion into the private life since the moment the competent authorities comply with their obligation to notify the individual in whose respect covert operational actions have been conducted about the scope and type of such actions (art. 253 CPC).
In relation to the interception of the private communication, there is a special provision laid down in the p. 8 art. 9 of the Law On Operational Search Actions, ensuring that in case of violation human rights and freedoms in the process of carrying out covert interception or as the result of its conduct, officials and/or authorized bodies are obliged to restore the violated rights and compensate for damage immediately and to the full extent. 
The mechanism of compensation for damage is regulated by the special Law On the Procedure for Compensation for Damage Caused to a Citizens by Unlawful Actions of Bodies Carrying Out Operative and Investigative Actions, Pre-trial Investigation Bodies, Prosecutor's Office and Court.
</t>
  </si>
  <si>
    <t xml:space="preserve">Article 55 of the Constitution of Ukraine explicitly guarantees the general right of the data subject to appeal against any actions related to the unlawful access to PD: "Everyone is guaranteed the right to challenge in court the decisions, actions or omission of bodies of state power, bodies of local self-government, officials and officers ". 
Special guarantee ensuring protection of the personal data is set forth in the art. 22 of the Law On Personal Data Protection, which states that control over compliance with the provisions of this Law is carried out by the following bodies: 1) Authorised Human Rights Representative of the Verkhovna Rada of Ukraine in the field of personal data protection 2) courts.
</t>
  </si>
  <si>
    <t>The Law On Prevention and Counteraction to Legislation (Laundering) of Criminal Proceeds, Terrorist Financing of Proliferation of Weapons of Mass Destruction, Law on the National Bank of Ukraine, Resolution of the Cabinet of Ministers of Ukraine on the approval of the Regulation on the State Financial Monitoring Service of Ukraine.</t>
  </si>
  <si>
    <t xml:space="preserve">The Law On Prevention and Counteraction to Legislation (Laundering) of Criminal Proceeds, Terrorist Financing of Proliferation of Weapons of Mass Destruction (Anti-Money Laundering Law – herein and after – AML) set forth obligations for the primary financial monitoring entities (banks and non-bank financial institutions) to check customers and analyze their financial transactions (art. 8):
- detect financial transactions in relation to which there are reasonable grounds to suspect that they are connected, related or intended for the financing of terrorism;
- to classify their clients taking into account the risk criteria defined by the State Financial Monitoring Service of Ukraine and the bodies that regulate and supervise their activities, when conducting financial transactions that may be related to legalization (laundering) of proceeds of crime or terrorist financing, 
- take precautionary measures against clients whose activities indicate an increased risk of such transactions. 
In case of suspicious transactions, banks and other financial institutions (such as payment institutions, professional participants of organized commodity markets, capital markets, postal operators, institutions that provide services for the transfer of funds and etc.)  shall refuse to establish (maintain) business relations, refuse the client to open an account, to service  business relations, refusal to conduct a financial transactions; submit the information to the State Financial Monitoring Service and law enforcement agencies. 
The procedure of registration and submission of information on financial transactions subject to financial monitoring is established by National Bank of Ukraine and by Cabinet of Ministers of Ukraine (art.16).
</t>
  </si>
  <si>
    <t>The reporting obligations' objectives are similar to those listed in Article 23 (1) of the GDPR, and pursue the aim of protecting the legitimate interests of citizens, society and the state, preventing laundering of criminal proceeds, financing terrorism actions (art. 3 of the AML).</t>
  </si>
  <si>
    <t>According to the Article 32 of the Constitution of Ukraine, the scope of the obligations and rights of data subjects may be restricted when such a restriction respects the essence of the fundamental rights and freedoms and is a necessary and proportionate measure in a democratic society: “The collection, storage, use and dissemination of confidential information about a person without his or her consent shall not be permitted, except in cases determined by law, and only in the interests of national security, economic welfare and human rights”.</t>
  </si>
  <si>
    <t xml:space="preserve">Article 55 of the Constitution of Ukraine along with the art. 22 of the Law On Personal Data Protection provides legal guarantees for the data subjects to apply to the court in order to seek legal redress.
According to the art. 200 of the Civil Code: "Subjects of relations in the field of information may demand remedy for the breach of their rights and compensation for tangible and moral damage caused by such violation". 
Depending on which of the primary financial monitoring entities has committed the violation of the data subject rights, protection of their rights and interest can be provided in the framework of civil or administrative or criminal legislation.
</t>
  </si>
  <si>
    <t xml:space="preserve">Article 55 of the Constitution of Ukraine provides legal guarantees for the data subjects to seek legal redress: "Human and citizen’s rights and freedoms are protected by the court. Everyone is guaranteed the right to challenge in court the decisions, actions or omission of bodies of state power, bodies of local self-government, officials and officers”.
Another guarantee is enshrined in the art. 22 of the Law On Personal Data Protection, which states that "Control over compliance with the provisions of this Law is carried out by the following bodies:1) Authorised Human Rights Representative of the Verkhovna Rada of Ukraine in the field of personal data protection 2) courts".
</t>
  </si>
  <si>
    <t xml:space="preserve">The independence and impartiality of judicial system is ensured by a system of additional guarantees, in particular by parliamentary control for the observance of constitutional human rights and freedoms, by possibility to use an alternative procedure of supervision and control over the authorities that provide access to personal data, as well as by the possibility to review court’s decisions rendered by courts of lower instance by the courts of higher instance, including the European Court of Human Rights.
These guarantees are anchored in the art. 55 of the Constitution of Ukraine, art. 22, 23 of the Law on Personal Data Protection, art. 13 of the Law of Ukraine On the Commissioner of the Verkhovna Rada of Ukraine on Human Rights.
</t>
  </si>
  <si>
    <t xml:space="preserve">The effectiveness of judicial enforcement is ensured by the mechanism of appealing decisions of the courts of lower instances to the courts of appeal and to the court of Cassation, which is regulated by the special procedural codes.
The effectiveness of the Parliament Commissioner on Human Rights in the field of personal data protection is guaranteed by the scope of powers and obligations incumbent upon him:  to contact law enforcement authorities in connection with the revealed facts of  personal data violations, independently perform inspections of the personal data controllers/processors and draw up protocols on brining to administrative responsibility and send them to the court, to make an inspection of state authorities, including  those that carry out operational and investigative activities, exercise court rulings  for compliance with the legal provisions in the sphere of data protection. 
The Parliament Commissioner shall report the results of his activity to the Parliament by drawing up an Annual activity report (Article 23 of the Law On Personal Data Protection, Article 13 of the Law On the Commissioner of the Verkhovna Rada of Ukraine on Human Rights).
</t>
  </si>
  <si>
    <t xml:space="preserve">The fundamental constitutional principle of court procedure is ensured by the binding nature of  court decisions (i. 9, p. 2, art. 129 of the Constitution of Ukraine), which serves as one of the important components of the principle of legal certainty, as well as the right to a fair trial, enshrined in the art. 6 of the European Convention on Human Rights. Similar provisions of  the binding nature of  court decisions are enshrined in all procedural codes. Failure to comply with a court decision entail imposition of criminal liability according to the art. 382 of the Criminal Code of Ukraine. 
The Parliament Commissioner on Human Rights has the right to send reactionary acts to the relevant authorities in case of violation human rights and freedoms that have binding nature and obligatory for execution (i.11 art. 13 of the Law On the Commissioner of the Verkhovna Rada of Ukraine on Human Rights).
</t>
  </si>
  <si>
    <t>18</t>
  </si>
  <si>
    <t>Questionnaire: Sample Ukraine</t>
  </si>
  <si>
    <t>TIA USA, local law questionnaires</t>
  </si>
  <si>
    <t>Updated links in the footnotes and sample text (and archived them using perma.cc); clarified one legal factor (line 53) for transferring data to the US, amended the sample text for all four examples; added a sample local law questionnaire for Ukraine</t>
  </si>
  <si>
    <t>https://www.rosenthal.ch/downloads/Rosenthal_EU-SCC-TIA_100722.xlsx</t>
  </si>
  <si>
    <t>August 18, 2022</t>
  </si>
  <si>
    <t>TIAs</t>
  </si>
  <si>
    <t>Added reference to FAQ</t>
  </si>
  <si>
    <t>https://www.rosenthal.ch/downloads/Rosenthal_EU-SCC-TIA_180822.xlsx</t>
  </si>
  <si>
    <t>The data has been transferred to the importer for the performance or conclusion of a contract of the exporter with the persons at issue or in their interest (e.g., data of customers to be served by the importer, data of employees were the transfer is necessary for the employee to perform his or her job)</t>
  </si>
  <si>
    <t>Even if there were an investigation by a government authority in the country of the importer that results in the disclosure of personal data, it will most likely also concern the parent company in the EEA/CH. In such case, the export would likely be necessary also for the defence against a legal claim and, thus, permitted. The probability of a problematic local lawful access that is not covered by this derogation is very low under the given circumstances.</t>
  </si>
  <si>
    <t>Put in here the country. You need to complete this form for each country outside Europe that is not recognized by the EU as providing an adequate level of data protection. You can click on this text to see the current list.</t>
  </si>
  <si>
    <t>This describes the scope of this assessment, for instance the flows of personal data within a group of companies.</t>
  </si>
  <si>
    <t>This describes the personal data that the local entity mentioned above will have access to. Check if something is missing. If so, please advise us. This only relates to personal data (of individuals) that the local entity receives from or can access in Europe. Purely local data is out-of-scope of this assessment. It is important to understand this distinction, because below, you will be asked whether the local entity may end up in a situation where it has to turn over this data (i.e. the data received from Europe, not the local data) to the local authorities. We have tried to word this broadly.</t>
  </si>
  <si>
    <t>This explains how the local entity will have access to the above personal data. Again wer have tried to word this broadly. Please adjust the reference in red if necessary to cover your division of the group and let us know if something is missing.</t>
  </si>
  <si>
    <t>This is the starting date of the assessment.</t>
  </si>
  <si>
    <t>This is the assessment period (you don't need to consider more).</t>
  </si>
  <si>
    <t xml:space="preserve">This deals with local lawful access laws that allow the police, national security or other authorities in the country at issue to seize or obtain data and documents specifically from the local entity (e.g., if the local entity were to become the target of an investigation). Depending on the outcome of the analysis of the local lawful access laws, this will be "Yes" if the local lawful access laws are unproblematic from a European point of view or "No" if they are problematic. Provide a summary of the legal analysis why this is the case. This will usually be drafted by a lawyer. </t>
  </si>
  <si>
    <t>Some countries provide for an obliation of local entities to report any potential crime or "national security" threat to the local authorities. If this is limited to certain specific reporting obligations in areas such as money laundering and terrorist finance, this is usually not problematic ("No"), but if the reporting oblgations go beyond these well-defined cases, then it may be problematic from a data protection point of view ("Yes"). Again, provide a summary.</t>
  </si>
  <si>
    <t>For most countries, this will be a "Yes" because the local authorities have the right to force the local entity to turn over data and documents that the local police etc. may require for their investigation of crimes, etc.</t>
  </si>
  <si>
    <t xml:space="preserve">This is about whether the local police etc. can be considered using their powers to force companies such as the local entity to turn over data or documents in an abusive or for reasons that are non-democratic or do not follow the rule of law, i.e. for political persecution, for personal gain, etc. </t>
  </si>
  <si>
    <t>Is the local entity involved in any business that the local authorities could view as illegal or otherwise problematic, which could trigger them undertaking legal action against the local entity, or trying to make life of the local entity difficult? If the local entity's business is harmless to the government, this is usually a "No".</t>
  </si>
  <si>
    <t>Is the local entity a likely target of the government for other reasons? For example, because it is considered as dangerous for the local government, because it is involved in politics, because it has ties to certain groups of people that could be targeted by the government. All these factors could increase the risk of a dawn raid or other attempts of the local authorities to gain access to data or documents of the local entity. If there is such an cearly increased risk of become a target of the government, then the answer is a "Yes", otherwise it's a "No".</t>
  </si>
  <si>
    <t xml:space="preserve">This is about whether the local entity has actual experience in being forced by the police, etc. to disclose or allow access to its data or documents, be it directly (e.g., a dawn raid or receiving an order to hand over certain data or documents) or indirectly by learning that one of the local entity's providers has been forced to disclose data about the local entity to the government. If you don't know of any such experience in the last five to ten years, then this will be a "No". </t>
  </si>
  <si>
    <t>Here, you are asked to take into account all of the above, i.e. legal situation in the country, the exposure of the local entity and its past experience, to assess whether it has reason to believe that the police or other government authorities will try to seize or otherwise get access to the personal data the local entity has received from or has access to at the European entities of the group in the assessment period defined above. If this is highly unlikely, then this is a "No". The higher the "Risk Level", the more likely this must be a "Yes"; yet, the "Risk Level" is a mere indicator.</t>
  </si>
  <si>
    <t>Even if the local entity could be required to participate in mass surveillance activities, these activities may eventually not concern the personal data it receives from or has access to at the European group entities. Hence, if the above answers is "Yes", but this does not affect the personal data from Europe, then this is a "No".</t>
  </si>
  <si>
    <t>Even if the first answer is a "Yes", it may still be that the local entity is not on the "radar" of the local authorities for such mass surveillance. If the local entity is not in any way on the radar of or interesting to the local government as a means of undertaking mass surveillance in the country at issue, then this is a "No".</t>
  </si>
  <si>
    <t>If the first answer is a "Yes", then consider this one to be a "Yes", too, if the local entity is of any increased interest for the local government, for instance because it is considered being an important source for national security urposes or economic espionage towards third parties (and, as a consequence, receive government requests to let the government regularly look at the personal data the local entity is processing). This will usually not be the case.</t>
  </si>
  <si>
    <t>This is about whether the local entity has, in the last five to ten years, ever been approached by the local authorities to cooperate in their mass surveillance activities. If this is not the case, then this is a "No". This will be the usual answer.</t>
  </si>
  <si>
    <t>Here, you are asked to take into account all of the above, i.e. legal situation in the country, the interest the local authorities may have in the local entity in conducting mass surveillance and its past experience, to assess whether it has reason to believe that the national security or other government authorities will want the local entity to participate in any kind of mass surveillance under local law with regard to the personal data that the local entity has received from or has access to at the European entities of the group. If this is highly unlikely, then this is a "No". The higher the "Risk Level", the more likely this must be a "Yes"; yet, the "Risk Level" is a mere indicator.</t>
  </si>
  <si>
    <t>Since the local law assessment has identified that some companies are subject to a problematic obligation to report to the government if they hear of any facts that could be a problem for the government (e.g., because they hear of somebody who is critizing the government), you need to indicate if the local entity is also subject to these rules. If so, then this is a "Yes".</t>
  </si>
  <si>
    <t>Even if your above answer is "Yes", it may well be that the personal data that the local entity receives from or has access to at the European entities of the group are not affected by the problematic self-reporting obligation. In such case this is a "No". If, however, the self-reporting obligation could force the local entity to hand-over such personal data to the government, then this is a "Yes".</t>
  </si>
  <si>
    <t xml:space="preserve">This is about whether the local entity has, in the last five to ten years, ever been in a situation where it had self-reported to the government. </t>
  </si>
  <si>
    <t>Here, you are asked to take into account all of the above, i.e. the local entity's legal obligations, the relevance for the data at issue and and its past experience, to assess whether it has reason to believe that it will have to turn over the personal data at issue to the government. If this is highly unlikely, then this is a "No". The higher the "Risk Level", the more likely this must be a "Yes"; yet, the "Risk Level" is a mere indicator.</t>
  </si>
  <si>
    <t>These percentages reflect the probability that the transfers of personal data at issue can be based on the exceptions ("derogations") provided for by the GDPR, in which case the probability of a problematic local lawful access becomes irrelevant. Please state why you believe that the derogations can be relied upon and how confident you are with regard to these conclusions.</t>
  </si>
  <si>
    <t>Instruction how to complete the form</t>
  </si>
  <si>
    <t xml:space="preserve">In a intra-group scenario, put in here a description of all the group entities that may be sending or making available personal data to the local entity. </t>
  </si>
  <si>
    <t>Either list all countries where the group entities have their seats, or generally refer to the countries where the exporting companies are located. This form is usually relevant only for group companies in Europe because most other countries do not require a Transfer Impact Assessment to be done. Still, we recommend to include all group companies to cover onward transfers.</t>
  </si>
  <si>
    <t>Put in here the official name of the legal entity in the country outside Europe for which the Transfer Impact Assessment is to be made. If there are several legal entities in the country, you can do one combined one if the risk factors are the same for each of them and the assessment is made by the same persons.</t>
  </si>
  <si>
    <t>The sample text is just a placeholder. You need to obtain (or have the group obtain) a description of how the local authorities in the country listed above are permitted to force the local authority or its service providers to seize or access the personal data that the local authority receives from or has access to at the European entities of the group. This TIA Toolkit contains a form with which you can do so. Once the local counsel has completed the form, you need to include proper references in this field, in particular indicating the name of the law firm and the date of the analysis. The actual findings are to be summarized below.</t>
  </si>
  <si>
    <t>In an intra-group context, this you should not change, because this refers to the IGDTA, the intra-group data transfer agreement that the group has been putting in place to regulate data transfers among the group entities. If you know of any problem concerning the IGDTA or have not yet signed it, let the group know.</t>
  </si>
  <si>
    <t>In an intra-group context, this you will normally not need to change, unless you know that in your country it is not permitted to use encrypted communiations. Your IT people can confirm to you that all data exchange within the group is usually happening using encryption.</t>
  </si>
  <si>
    <t>Here, you will have to make an overall assessment of whether the local entity will have to hand-over the personal data that you transfer to the local entity to the local authorities as per the problematic laws identified above. You can exclude transfers of personal data in scenarios where the transfer would anyhow be permitted on the grounds of the derogations pursuant to Art. 49 GDPR (see above). With regard to the remaining transfer scenarios, conclude whether based on the local law assessments and the responses from the importer you have reason to believe that the exporter's personal data will be provided to the local authorities.</t>
  </si>
  <si>
    <t>Here, you will have to make an overall assessment of whether the problematic foreign mass surveillance laws and practices will, in a legally relevant manner, impact the personal data you are transferring to the local entity. You can exclude all transfers of personal data in scenarios where the transfer would anyhow be permitted on the grounds of the derogations pursuant to Art. 49 GDPR (see above). With regard to the remaining transfer scenarios, conclude whether based on the local law assessments and the responses from the importer you have reason to believe that the exporter's personal data will become subject to mass surveillance by the local authorities.</t>
  </si>
  <si>
    <t>Here, you will have to make an overall assessment of whether the problematic foreign lawful access laws will, in a legally relevant manner, impact the personal data you are transferring to the local entity. You can exclude all transfers of personal data in scenarios where the transfer would anyhow be permitted on the grounds of the derogations pursuant to Art. 49 GDPR (see above). With regard to the remaining transfer scenarios, conclude whether based on the local law assessments and the responses from the importer you have reason to believe that the exporter's personal data will become subject to a problematic local lawful access by the local authorities.</t>
  </si>
  <si>
    <t>Do not change these values (they reflect the above responses of the importer).</t>
  </si>
  <si>
    <t>Template: Version 2.01 (November 20, 2022)</t>
  </si>
  <si>
    <t>[Describe, in particular the local lawful access laws]</t>
  </si>
  <si>
    <t>[Describe, in particular the local self-reporting laws]</t>
  </si>
  <si>
    <t>[Explanation]</t>
  </si>
  <si>
    <t>Please consider the current research for the country found in Transformation Atlas available at https://atlas.bti-project.org/. If your country is listed in the Atlas, then check the assessment provided with regard to the category "Rule of law". If the there are any concerns voiced concerning the separation of powers, the independence of the judiciary, the prosecution of office abuse or civil rights (including an Index value of below 8), then please reconcile this with any positive assessment ("Yes") you have made in a)-c). In particular, explain why these concerns should not impact the issue of local lawful access as discussed above. Please briefly summarize the concern you address. If necessary, please change your assessment above.</t>
  </si>
  <si>
    <t>Lawful access of this category is subject to the principle of legality, i.e. of clear, precise and accessible rules set forth in local law and local law provides such clear, precise and accessible rules for this category of lawful access</t>
  </si>
  <si>
    <t>(ii) They define the categories of persons whose communications may be intercepted (i.e. those persons whose communications is intercepted, not the persons that the authorities are searching for, e.g., terrorists)</t>
  </si>
  <si>
    <r>
      <t>Lawful access is available only for one of the objectives listed in Article 23(1) GDPR (such as national security, defence, public security, investigating criminal offences, always provided that these purposes are not misused for political persecution or protecting an autocracy)</t>
    </r>
    <r>
      <rPr>
        <vertAlign val="superscript"/>
        <sz val="11"/>
        <color theme="1"/>
        <rFont val="Calibri"/>
        <family val="2"/>
        <scheme val="minor"/>
      </rPr>
      <t>3)</t>
    </r>
  </si>
  <si>
    <r>
      <t>These reporting obligations are only for one of the objectives listed in Article 23(1) GDPR (such as national security, defence, public security, investigating criminal offences, always provided that these purposes are not misused for political persecution or protecting an autocracy)</t>
    </r>
    <r>
      <rPr>
        <vertAlign val="superscript"/>
        <sz val="11"/>
        <color theme="1"/>
        <rFont val="Calibri"/>
        <family val="2"/>
        <scheme val="minor"/>
      </rPr>
      <t>3)</t>
    </r>
  </si>
  <si>
    <t>[Summary]</t>
  </si>
  <si>
    <t xml:space="preserve">Provide a brief summary why non-event-triggered mass surveillance is or is not acceptable under Clause 14 of the EU SCC </t>
  </si>
  <si>
    <t>Provide a brief summary why event-triggered lawful access is or is not acceptable under Clause 14 of the EU SCC</t>
  </si>
  <si>
    <t xml:space="preserve">Provide a brief summary why self-reporting obligations is or is not acceptable under Clause 14 of the EU SCC </t>
  </si>
  <si>
    <t>The following brief summaries (2-3 sentences) shall serve users completing the Simplified TIA contained in this TIA Toolkit (see the relevant worksheet). The summary is to summarize the most important aspects of the local lawful access laws (as described above) that a private company in the country needs to keep in mind when assessing the probability of personal data received or accessed by it could become subject to local lawful access. If the local lawful access laws are considered not acceptable, then the summary should include a sentence on the deficiencies. If the local lawful access laws are considered acceptable, then the summary should make it clear why these laws are acceptable from a European law point of view (e.g., access only with a court approval, obligation to be proportionate, precise rules of law when lawful access can occur, compatible purposes and legal redress through independent and impartial courts or similar bodies).</t>
  </si>
  <si>
    <t>6. Summary for Simplified TIA</t>
  </si>
  <si>
    <t>There are effective means of legal redress against the government (e.g., claims for damages, right of access, right of erasure) for the data subjects to pursue their rights under local law in connection with an access to their personal data</t>
  </si>
  <si>
    <r>
      <t xml:space="preserve">(i) They describe the nature of the offences that may give rise to a surveillance order </t>
    </r>
    <r>
      <rPr>
        <i/>
        <sz val="11"/>
        <color theme="1"/>
        <rFont val="Calibri"/>
        <family val="2"/>
        <scheme val="minor"/>
      </rPr>
      <t>(if mass surveillance is not permitted at all as per local law, then please select "N/A" and briefly explain why you conclude so)</t>
    </r>
  </si>
  <si>
    <r>
      <rPr>
        <b/>
        <sz val="11"/>
        <color theme="1"/>
        <rFont val="Calibri"/>
        <family val="2"/>
        <scheme val="minor"/>
      </rPr>
      <t>No control:</t>
    </r>
    <r>
      <rPr>
        <sz val="11"/>
        <color theme="1"/>
        <rFont val="Calibri"/>
        <family val="2"/>
        <scheme val="minor"/>
      </rPr>
      <t xml:space="preserve"> Can a company refuse to disclose data or documents on the grounds that they are not under its "control", for example, because it has no day-to-day-access or is by way of contract or organizational means not permitted to access, even though it could technically gain such access (e.g., documents of another group entity that is accessible through a intra-group network, no right to access customer data without customer approval)? How is "control" defined?</t>
    </r>
  </si>
  <si>
    <r>
      <rPr>
        <b/>
        <sz val="11"/>
        <color theme="1"/>
        <rFont val="Calibri"/>
        <family val="2"/>
        <scheme val="minor"/>
      </rPr>
      <t xml:space="preserve">No control: </t>
    </r>
    <r>
      <rPr>
        <sz val="11"/>
        <color theme="1"/>
        <rFont val="Calibri"/>
        <family val="2"/>
        <scheme val="minor"/>
      </rPr>
      <t>Can a provider refuse access to data on the grounds that the data  is not under its "control", for example, because (i) it has no day-to-day-access, (ii) is has no means to search the data in the manner required, or (iii) it is by way of contract or organizational means not permitted to access, even though it could technically gain such access (e.g., documents of another group entity that is accessible through a intra-group network, no right to access customer data without customer approval)? How is "control" defined?</t>
    </r>
  </si>
  <si>
    <t>November 20, 2022</t>
  </si>
  <si>
    <t>Local law questionnaire; simplified TIA</t>
  </si>
  <si>
    <t>Various small refinements/clarifications. Also included a reference to the Transformation Index to challenge overly optimistic local counsel advice from countries with defective democracies and autocracies. Also updated the Simplified TIA with small corrections and included instructions.</t>
  </si>
  <si>
    <t>https://www.rosenthal.ch/downloads/Rosenthal_EU-SCC-TIA_231022.xlsx</t>
  </si>
  <si>
    <t>2.01</t>
  </si>
  <si>
    <r>
      <t xml:space="preserve">This simplified TIA has been designed for use with </t>
    </r>
    <r>
      <rPr>
        <b/>
        <sz val="10"/>
        <color theme="1"/>
        <rFont val="Calibri"/>
        <family val="2"/>
        <scheme val="minor"/>
      </rPr>
      <t>intra-group cross-border data transfers</t>
    </r>
    <r>
      <rPr>
        <sz val="10"/>
        <color theme="1"/>
        <rFont val="Calibri"/>
        <family val="2"/>
        <scheme val="minor"/>
      </rPr>
      <t xml:space="preserve"> and other transfers that do not require a complex legal analysis because the legal situation is rather clear. It is based on an assessment of both the exporter and importer. The form is </t>
    </r>
    <r>
      <rPr>
        <b/>
        <sz val="10"/>
        <color theme="1"/>
        <rFont val="Calibri"/>
        <family val="2"/>
        <scheme val="minor"/>
      </rPr>
      <t xml:space="preserve">not country-specific </t>
    </r>
    <r>
      <rPr>
        <sz val="10"/>
        <color theme="1"/>
        <rFont val="Calibri"/>
        <family val="2"/>
        <scheme val="minor"/>
      </rPr>
      <t xml:space="preserve">as it is intended to be used as a supplement to separate local law assessments. It is possible to combine several transfers towards one jurisdiction in one TIA if those transfers share the same risk profile. Even though the form provides for a simplified TIA, it still requires an </t>
    </r>
    <r>
      <rPr>
        <b/>
        <sz val="10"/>
        <color theme="1"/>
        <rFont val="Calibri"/>
        <family val="2"/>
        <scheme val="minor"/>
      </rPr>
      <t>analysis of the lawful access laws</t>
    </r>
    <r>
      <rPr>
        <sz val="10"/>
        <color theme="1"/>
        <rFont val="Calibri"/>
        <family val="2"/>
        <scheme val="minor"/>
      </rPr>
      <t xml:space="preserve"> in the country of the importer, which is the subject of the separate local law assessments. The </t>
    </r>
    <r>
      <rPr>
        <sz val="10"/>
        <color rgb="FF0070C0"/>
        <rFont val="Calibri"/>
        <family val="2"/>
        <scheme val="minor"/>
      </rPr>
      <t>blue</t>
    </r>
    <r>
      <rPr>
        <sz val="10"/>
        <color theme="1"/>
        <rFont val="Calibri"/>
        <family val="2"/>
        <scheme val="minor"/>
      </rPr>
      <t xml:space="preserve"> and </t>
    </r>
    <r>
      <rPr>
        <sz val="10"/>
        <color theme="9" tint="-0.249977111117893"/>
        <rFont val="Calibri"/>
        <family val="2"/>
        <scheme val="minor"/>
      </rPr>
      <t>green</t>
    </r>
    <r>
      <rPr>
        <sz val="10"/>
        <color theme="1"/>
        <rFont val="Calibri"/>
        <family val="2"/>
        <scheme val="minor"/>
      </rPr>
      <t xml:space="preserve"> text in the original template is mere sample text; the values and reasoning do not necessarily represent the author's opinion and are given for illustration purposes only. Note that the protection of the worksheet can be lifted without the need of a password.</t>
    </r>
  </si>
  <si>
    <t>December 4, 2022</t>
  </si>
  <si>
    <t>Added charts for lawful access methods</t>
  </si>
  <si>
    <t>https://www.rosenthal.ch/downloads/Rosenthal_CCRA-PS_211122.xlsx</t>
  </si>
  <si>
    <t>Simplified TIA</t>
  </si>
  <si>
    <t xml:space="preserve">This deals with local lawful access laws that allow the national security or other authorities in the country at issue to conduct mass surveillance (i.e. by requiring service providers or other companies to search the data of their customers for specific information). Depending on the outcome of the analysis of the local lawful access laws, this will be "Yes" if the local lawful access laws are unproblematic from a European point of view or "No" if they are problematic. Provide a summary of the legal analysis why this is the case. This will usually be drafted by a lawyer. </t>
  </si>
  <si>
    <t>Here, you should assess whether there are reasons to believe that the people, about whom the local entity is processing personal data that it received from the exporter (e.g., employees, customers, suppliers of the exporter), is of particular interest to the local police, national security authorities, etc. If this is the case, this obviously increases the risk that these authorities may try to seize or otherwise gain access to the personal data that the local entity receives from the exporter. If the local entity is not engaged with any of these government "targets", this is likely a "No".</t>
  </si>
  <si>
    <t>[Sample Response: We have no reason to believe that the individuals referred to in the data at issue we get from the exporter (not of the data we only process locally) are violating local laws in a manner, let alone that such violation relates to the data we get from the exporter. While it may be possible that a individuals we deal with breach certain local laws, this is unlikely to happen in their role as an employee of the importer, a customer or a supplier. Therefore, we don't see why the local authorities would want to ask for the production of the data at issue or tap our phone or data lines.]</t>
  </si>
  <si>
    <t>[Sample Response: According to our knowledge, belief, and/or understanding, the local authorities can force anybody to disclose data that they consider relevant for an investigation that they undertake.]</t>
  </si>
  <si>
    <t>[Sample Response: According to our knowledge, the local authorities do not use their powers in such a manner, at least not with regard to businesses.]</t>
  </si>
  <si>
    <t xml:space="preserve">The local authorities issue such requests regardless of whether they really believe that a violation of local law has occured or that there is threat for national security (e.g., for political reasons or as a scheme of extortion), including against business like the importer </t>
  </si>
  <si>
    <t>[Sample Response: We are only the local affiliate of the exporter's group and as such focused on marketing of our products and services to local clients. Our company has no political relevance, is not exposed in any manner to matters that could of relevance for national security or the like. We do not expect to be involved in any form of investigation or surveillance that could result in the local authorities to try to get the data at issue. If at all, local authorities would be interested in data that concern our local employees, which is out of scope because it is not data we receive from the exporter.]</t>
  </si>
  <si>
    <t>[Sample Response: According to our knowledge, belief, and/or understanding, our offices have been in operation for eight years, and during this time we never received any such request, nor are we are that one of our provider was asked to disclose our data or messages.]</t>
  </si>
  <si>
    <t>[Sample Response: We are not a telecommunications service or other kind of online service provider or other kind of company that could reasonably participate in a mass surveillance exercise, and, therefore, out of scope for this kind of lawful access.]</t>
  </si>
  <si>
    <t>[Sample Response: The type of data we get from the exporter is in our view not of interest for this kind of lawful access.]</t>
  </si>
  <si>
    <t>For "normal" companies that only process personal data for their own purposes, this is usually a "No". It will become a "Yes" if the government can ask the local entity to routinely search the data it has received for certain content (e.g., names of people that the government searches). This could be the case if the local entity acts a service provider. In some countries, however, the government can ask all companies to perform such kind of "mass surveillance" re the third party data they receive. This would then be a "Yes".</t>
  </si>
  <si>
    <r>
      <rPr>
        <b/>
        <i/>
        <sz val="11"/>
        <rFont val="Calibri"/>
        <family val="2"/>
        <scheme val="minor"/>
      </rPr>
      <t xml:space="preserve">Targeted lawful access (investigation): </t>
    </r>
    <r>
      <rPr>
        <i/>
        <sz val="11"/>
        <rFont val="Calibri"/>
        <family val="2"/>
        <scheme val="minor"/>
      </rPr>
      <t>Risk of the importer (a) receiving a search warrant or subpoena (i.e. order to produce documents) from the police, a state prosecutor or other authority investigating a potential violation of local law or development of relevance for national security</t>
    </r>
    <r>
      <rPr>
        <i/>
        <vertAlign val="superscript"/>
        <sz val="11"/>
        <rFont val="Calibri"/>
        <family val="2"/>
        <scheme val="minor"/>
      </rPr>
      <t>7)</t>
    </r>
    <r>
      <rPr>
        <i/>
        <sz val="11"/>
        <rFont val="Calibri"/>
        <family val="2"/>
        <scheme val="minor"/>
      </rPr>
      <t xml:space="preserve">, or (b) otherwise individually becoming subject of surveillance or other lawful access measures by these authorities as part of an investigation (e.g., its phone lines and Internet connections being intercepted or its cloud provider or ISP being required to produce the importer's messages or data); only those forms of lawful access need to be considered that were found to be incompatible with EU and CH law in the legal analysis. </t>
    </r>
    <r>
      <rPr>
        <b/>
        <i/>
        <sz val="11"/>
        <rFont val="Calibri"/>
        <family val="2"/>
        <scheme val="minor"/>
      </rPr>
      <t>Exceptions:</t>
    </r>
    <r>
      <rPr>
        <i/>
        <sz val="11"/>
        <rFont val="Calibri"/>
        <family val="2"/>
        <scheme val="minor"/>
      </rPr>
      <t xml:space="preserve"> You do not need to consider (x) any cases in which data is to be provided to local authorities where this is to establish, exercise or defend against a legal claim (e.g., court filings, tax filings, responding to requests of tax authorities, corporate and anti-corruption reportings, social security filings), and (y) any data that has not been received from the exporter, such as personal data that of local employees or customers that is processed merely locally. They are not transferred from the exporter and, thus, not relevant here.</t>
    </r>
  </si>
  <si>
    <r>
      <rPr>
        <b/>
        <i/>
        <sz val="11"/>
        <rFont val="Calibri"/>
        <family val="2"/>
        <scheme val="minor"/>
      </rPr>
      <t>Non-targeted lawful access (mass surveillance):</t>
    </r>
    <r>
      <rPr>
        <i/>
        <sz val="11"/>
        <rFont val="Calibri"/>
        <family val="2"/>
        <scheme val="minor"/>
      </rPr>
      <t xml:space="preserve"> Risk of the importer receiving a request of an intelligence agency or other authority to participate in the routine monitoring of communications or other data.</t>
    </r>
    <r>
      <rPr>
        <i/>
        <vertAlign val="superscript"/>
        <sz val="11"/>
        <rFont val="Calibri"/>
        <family val="2"/>
        <scheme val="minor"/>
      </rPr>
      <t>8)</t>
    </r>
  </si>
  <si>
    <r>
      <rPr>
        <b/>
        <i/>
        <sz val="11"/>
        <rFont val="Calibri"/>
        <family val="2"/>
        <scheme val="minor"/>
      </rPr>
      <t>Self-reporting to authorities:</t>
    </r>
    <r>
      <rPr>
        <i/>
        <sz val="11"/>
        <rFont val="Calibri"/>
        <family val="2"/>
        <scheme val="minor"/>
      </rPr>
      <t xml:space="preserve"> Risk of the importer being required to self-report data to the public authorities for investigational purposes.</t>
    </r>
    <r>
      <rPr>
        <i/>
        <vertAlign val="superscript"/>
        <sz val="11"/>
        <rFont val="Calibri"/>
        <family val="2"/>
        <scheme val="minor"/>
      </rPr>
      <t>9)</t>
    </r>
  </si>
  <si>
    <t>If the lawful access in the country of the importer were to concern HR or other data of local employees, customers or suppliers, then any export would in our view anyhow be backed by the explicit consent of the data subjects because the data would have to be considered re-exported to the country from where it was provided by the data subject and, thus, be permitted. The transfer can be relied on the derogations and, thus, be permitted despite the remaining risk of local lawful access. Note: Insofar the data of local employees etc. is processed only locally at the importer, it is anyhow out of scope (no transfer).</t>
  </si>
  <si>
    <t xml:space="preserve">If the lawful access in the country of the importer were to concern data of employees of the exporter, importer, of customers or of suppliers, then the export occurs because the importer requires the data to perform the employment contracts with or in the interest of the data subjects. Accordingly, the export is permitted due to the derogations despite the remaining risk of local lawful access. The same is true with personal data of employees of other group companies (not being an exporter) that are to be made available to the importer because this is necessary for them fulfilling their job. </t>
  </si>
  <si>
    <t>Data concerning investigations or other proceedings involving the exporter or importer</t>
  </si>
  <si>
    <t>Data concerning exmployees of the importer, its customers or its suppliers</t>
  </si>
  <si>
    <t>Data concerning employees of the exporter, the importer, their customers or suppliers</t>
  </si>
  <si>
    <t>The data is transferred to the importer for the establishment, exercise or defence of a legal claim (e.g., data to be used by the importer [also] for criminal, administrative or civil actions, or to defend the exporter)</t>
  </si>
  <si>
    <t>[Sample Response: While there is a theoretical risk that such a lawful access occurs, we based on the laws and practices of the country of the importer and given the specific circumstances of the case see no indications that such lawful access will actually occur. Even if it were to occur, it would likely concern employees of either the exporter or the importer or their customers, in which case the derogations would apply (note that we have not considered local personal data that is processed only locally, becuase there is no transfer).]</t>
  </si>
  <si>
    <t>Template: December 6, 2022</t>
  </si>
  <si>
    <t>December 6, 2022</t>
  </si>
  <si>
    <t>Added some additional clarifications and updated the sample text.</t>
  </si>
  <si>
    <t>https://www.rosenthal.ch/downloads/Rosenthal_EU-SCC-TIA_041222.xlsx</t>
  </si>
  <si>
    <t>1.03</t>
  </si>
  <si>
    <t>March 2, 2023</t>
  </si>
  <si>
    <t>TIA China</t>
  </si>
  <si>
    <t>https://www.rosenthal.ch/downloads/Rosenthal_EU-SCC-TIA_061222.xlsx</t>
  </si>
  <si>
    <t>Correction in D62 to align with TIA for Russia</t>
  </si>
  <si>
    <t>Template: Version 1.10 (March 2, 2023)</t>
  </si>
  <si>
    <t>March 02,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</si>
</sst>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_ ;\-#,##0\ "/>
    <numFmt numFmtId="165" formatCode="#,##0.00_ ;\-#,##0.00\ "/>
  </numFmts>
  <fonts count="8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1"/>
      <color rgb="FF0070C0"/>
      <name val="Calibri"/>
      <family val="2"/>
      <scheme val="minor"/>
    </font>
    <font>
      <sz val="11"/>
      <color theme="0" tint="-0.34998626667073579"/>
      <name val="Calibri"/>
      <family val="2"/>
      <scheme val="minor"/>
    </font>
    <font>
      <sz val="11"/>
      <name val="Calibri"/>
      <family val="2"/>
      <scheme val="minor"/>
    </font>
    <font>
      <i/>
      <sz val="9"/>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sz val="8"/>
      <name val="Calibri"/>
      <family val="2"/>
      <scheme val="minor"/>
    </font>
    <font>
      <sz val="9"/>
      <color theme="0" tint="-0.499984740745262"/>
      <name val="Calibri"/>
      <family val="2"/>
      <scheme val="minor"/>
    </font>
    <font>
      <i/>
      <sz val="9"/>
      <color rgb="FF0070C0"/>
      <name val="Calibri"/>
      <family val="2"/>
      <scheme val="minor"/>
    </font>
    <font>
      <sz val="9"/>
      <color rgb="FF0070C0"/>
      <name val="Calibri"/>
      <family val="2"/>
      <scheme val="minor"/>
    </font>
    <font>
      <sz val="10"/>
      <color theme="2" tint="-0.499984740745262"/>
      <name val="Calibri"/>
      <family val="2"/>
      <scheme val="minor"/>
    </font>
    <font>
      <i/>
      <sz val="11"/>
      <color theme="1"/>
      <name val="Calibri"/>
      <family val="2"/>
      <scheme val="minor"/>
    </font>
    <font>
      <b/>
      <sz val="11"/>
      <color rgb="FF0070C0"/>
      <name val="Calibri"/>
      <family val="2"/>
      <scheme val="minor"/>
    </font>
    <font>
      <vertAlign val="superscript"/>
      <sz val="11"/>
      <color theme="1"/>
      <name val="Calibri"/>
      <family val="2"/>
      <scheme val="minor"/>
    </font>
    <font>
      <vertAlign val="superscript"/>
      <sz val="9"/>
      <color theme="1"/>
      <name val="Calibri"/>
      <family val="2"/>
      <scheme val="minor"/>
    </font>
    <font>
      <sz val="8"/>
      <color theme="0" tint="-0.499984740745262"/>
      <name val="Calibri"/>
      <family val="2"/>
      <scheme val="minor"/>
    </font>
    <font>
      <i/>
      <sz val="8"/>
      <name val="Calibri"/>
      <family val="2"/>
      <scheme val="minor"/>
    </font>
    <font>
      <b/>
      <i/>
      <sz val="9"/>
      <color theme="1"/>
      <name val="Calibri"/>
      <family val="2"/>
      <scheme val="minor"/>
    </font>
    <font>
      <sz val="9"/>
      <color theme="0" tint="-0.499984740745262"/>
      <name val="Wingdings"/>
      <charset val="2"/>
    </font>
    <font>
      <i/>
      <sz val="10"/>
      <color rgb="FF0070C0"/>
      <name val="Calibri"/>
      <family val="2"/>
      <scheme val="minor"/>
    </font>
    <font>
      <sz val="9"/>
      <color theme="1"/>
      <name val="Calibri"/>
      <family val="2"/>
    </font>
    <font>
      <sz val="10"/>
      <name val="Calibri"/>
      <family val="2"/>
      <scheme val="minor"/>
    </font>
    <font>
      <b/>
      <sz val="18"/>
      <name val="Calibri"/>
      <family val="2"/>
      <scheme val="minor"/>
    </font>
    <font>
      <b/>
      <sz val="10"/>
      <color theme="1"/>
      <name val="Calibri"/>
      <family val="2"/>
      <scheme val="minor"/>
    </font>
    <font>
      <b/>
      <sz val="14"/>
      <color theme="1"/>
      <name val="Calibri"/>
      <family val="2"/>
      <scheme val="minor"/>
    </font>
    <font>
      <sz val="6"/>
      <color theme="2" tint="-0.249977111117893"/>
      <name val="Calibri"/>
      <family val="2"/>
      <scheme val="minor"/>
    </font>
    <font>
      <sz val="8"/>
      <color theme="1"/>
      <name val="Calibri"/>
      <family val="2"/>
      <scheme val="minor"/>
    </font>
    <font>
      <u/>
      <sz val="11"/>
      <color theme="10"/>
      <name val="Calibri"/>
      <family val="2"/>
      <scheme val="minor"/>
    </font>
    <font>
      <sz val="10.5"/>
      <color theme="1"/>
      <name val="Verdana"/>
      <family val="2"/>
    </font>
    <font>
      <sz val="10"/>
      <color rgb="FF0070C0"/>
      <name val="Calibri"/>
      <family val="2"/>
      <scheme val="minor"/>
    </font>
    <font>
      <sz val="9"/>
      <color theme="2" tint="-0.249977111117893"/>
      <name val="Calibri"/>
      <family val="2"/>
      <scheme val="minor"/>
    </font>
    <font>
      <sz val="11"/>
      <color rgb="FFFF0000"/>
      <name val="Calibri"/>
      <family val="2"/>
      <scheme val="minor"/>
    </font>
    <font>
      <sz val="11"/>
      <color theme="0" tint="-0.499984740745262"/>
      <name val="Calibri"/>
      <family val="2"/>
      <scheme val="minor"/>
    </font>
    <font>
      <i/>
      <sz val="11"/>
      <name val="Calibri"/>
      <family val="2"/>
      <scheme val="minor"/>
    </font>
    <font>
      <vertAlign val="superscript"/>
      <sz val="11"/>
      <name val="Calibri"/>
      <family val="2"/>
      <scheme val="minor"/>
    </font>
    <font>
      <b/>
      <sz val="12"/>
      <name val="Calibri"/>
      <family val="2"/>
      <scheme val="minor"/>
    </font>
    <font>
      <b/>
      <vertAlign val="superscript"/>
      <sz val="12"/>
      <name val="Calibri"/>
      <family val="2"/>
      <scheme val="minor"/>
    </font>
    <font>
      <sz val="10"/>
      <name val="Calibri"/>
      <family val="2"/>
    </font>
    <font>
      <sz val="9"/>
      <name val="Calibri"/>
      <family val="2"/>
      <scheme val="minor"/>
    </font>
    <font>
      <vertAlign val="superscript"/>
      <sz val="9"/>
      <name val="Calibri"/>
      <family val="2"/>
      <scheme val="minor"/>
    </font>
    <font>
      <i/>
      <sz val="9"/>
      <name val="Calibri"/>
      <family val="2"/>
      <scheme val="minor"/>
    </font>
    <font>
      <b/>
      <sz val="12"/>
      <color rgb="FF0070C0"/>
      <name val="Calibri"/>
      <family val="2"/>
      <scheme val="minor"/>
    </font>
    <font>
      <sz val="10"/>
      <color theme="1" tint="0.499984740745262"/>
      <name val="Calibri"/>
      <family val="2"/>
      <scheme val="minor"/>
    </font>
    <font>
      <b/>
      <sz val="10"/>
      <color theme="1" tint="0.499984740745262"/>
      <name val="Calibri"/>
      <family val="2"/>
      <scheme val="minor"/>
    </font>
    <font>
      <b/>
      <sz val="10"/>
      <color rgb="FF0070C0"/>
      <name val="Calibri"/>
      <family val="2"/>
      <scheme val="minor"/>
    </font>
    <font>
      <i/>
      <vertAlign val="superscript"/>
      <sz val="11"/>
      <color theme="1"/>
      <name val="Calibri"/>
      <family val="2"/>
      <scheme val="minor"/>
    </font>
    <font>
      <vertAlign val="superscript"/>
      <sz val="10"/>
      <color theme="1"/>
      <name val="Calibri"/>
      <family val="2"/>
      <scheme val="minor"/>
    </font>
    <font>
      <b/>
      <sz val="8"/>
      <color theme="0" tint="-0.499984740745262"/>
      <name val="Calibri"/>
      <family val="2"/>
      <scheme val="minor"/>
    </font>
    <font>
      <b/>
      <sz val="11"/>
      <color rgb="FFFF0000"/>
      <name val="Calibri"/>
      <family val="2"/>
      <scheme val="minor"/>
    </font>
    <font>
      <sz val="11"/>
      <color rgb="FFC00000"/>
      <name val="Calibri"/>
      <family val="2"/>
      <scheme val="minor"/>
    </font>
    <font>
      <sz val="10"/>
      <color theme="8" tint="-0.249977111117893"/>
      <name val="Calibri"/>
      <family val="2"/>
      <scheme val="minor"/>
    </font>
    <font>
      <i/>
      <sz val="11"/>
      <color theme="0" tint="-0.499984740745262"/>
      <name val="Calibri"/>
      <family val="2"/>
      <scheme val="minor"/>
    </font>
    <font>
      <b/>
      <sz val="11"/>
      <name val="Calibri"/>
      <family val="2"/>
      <scheme val="minor"/>
    </font>
    <font>
      <sz val="11"/>
      <color rgb="FF8FAADC"/>
      <name val="Calibri"/>
      <family val="2"/>
      <scheme val="minor"/>
    </font>
    <font>
      <sz val="12"/>
      <color rgb="FF0070C0"/>
      <name val="Calibri"/>
      <family val="2"/>
      <scheme val="minor"/>
    </font>
    <font>
      <i/>
      <sz val="12"/>
      <color rgb="FF0070C0"/>
      <name val="Calibri"/>
      <family val="2"/>
      <scheme val="minor"/>
    </font>
    <font>
      <i/>
      <sz val="10"/>
      <color theme="1" tint="0.499984740745262"/>
      <name val="Calibri"/>
      <family val="2"/>
      <scheme val="minor"/>
    </font>
    <font>
      <sz val="10"/>
      <color rgb="FF0070C0"/>
      <name val="Calibri"/>
      <family val="2"/>
    </font>
    <font>
      <b/>
      <sz val="11"/>
      <color theme="0"/>
      <name val="Calibri"/>
      <family val="2"/>
      <scheme val="minor"/>
    </font>
    <font>
      <sz val="10"/>
      <color theme="9" tint="-0.249977111117893"/>
      <name val="Calibri"/>
      <family val="2"/>
      <scheme val="minor"/>
    </font>
    <font>
      <i/>
      <sz val="11"/>
      <color rgb="FF0070C0"/>
      <name val="Calibri"/>
      <family val="2"/>
      <scheme val="minor"/>
    </font>
    <font>
      <sz val="9"/>
      <color rgb="FFFF0000"/>
      <name val="Calibri"/>
      <family val="2"/>
      <scheme val="minor"/>
    </font>
    <font>
      <i/>
      <vertAlign val="superscript"/>
      <sz val="11"/>
      <name val="Calibri"/>
      <family val="2"/>
      <scheme val="minor"/>
    </font>
    <font>
      <b/>
      <i/>
      <sz val="11"/>
      <name val="Calibri"/>
      <family val="2"/>
      <scheme val="minor"/>
    </font>
    <font>
      <sz val="11"/>
      <color theme="9" tint="-0.249977111117893"/>
      <name val="Calibri"/>
      <family val="2"/>
      <scheme val="minor"/>
    </font>
    <font>
      <i/>
      <sz val="9"/>
      <color theme="9" tint="-0.249977111117893"/>
      <name val="Calibri"/>
      <family val="2"/>
      <scheme val="minor"/>
    </font>
    <font>
      <sz val="11"/>
      <color theme="9" tint="-0.249977111117893"/>
      <name val="Wingdings"/>
      <charset val="2"/>
    </font>
    <font>
      <vertAlign val="superscript"/>
      <sz val="10"/>
      <name val="Calibri"/>
      <family val="2"/>
      <scheme val="minor"/>
    </font>
    <font>
      <b/>
      <i/>
      <sz val="11"/>
      <color theme="1"/>
      <name val="Calibri"/>
      <family val="2"/>
      <scheme val="minor"/>
    </font>
    <font>
      <i/>
      <sz val="10"/>
      <name val="Calibri"/>
      <family val="2"/>
      <scheme val="minor"/>
    </font>
    <font>
      <i/>
      <vertAlign val="superscript"/>
      <sz val="10"/>
      <name val="Calibri"/>
      <family val="2"/>
      <scheme val="minor"/>
    </font>
    <font>
      <sz val="10"/>
      <color theme="4" tint="-0.249977111117893"/>
      <name val="Calibri"/>
      <family val="2"/>
      <scheme val="minor"/>
    </font>
    <font>
      <sz val="11"/>
      <color theme="4" tint="-0.249977111117893"/>
      <name val="Calibri"/>
      <family val="2"/>
      <scheme val="minor"/>
    </font>
    <font>
      <sz val="9"/>
      <color theme="4" tint="-0.249977111117893"/>
      <name val="Calibri"/>
      <family val="2"/>
      <scheme val="minor"/>
    </font>
    <font>
      <sz val="9"/>
      <color theme="2" tint="-0.499984740745262"/>
      <name val="Calibri"/>
      <family val="2"/>
      <scheme val="minor"/>
    </font>
    <font>
      <sz val="10"/>
      <color theme="0"/>
      <name val="Calibri"/>
      <family val="2"/>
      <scheme val="minor"/>
    </font>
    <font>
      <i/>
      <sz val="9"/>
      <color theme="9" tint="-0.499984740745262"/>
      <name val="Calibri"/>
      <family val="2"/>
      <scheme val="minor"/>
    </font>
    <font>
      <b/>
      <sz val="9"/>
      <name val="Calibri"/>
      <family val="2"/>
      <scheme val="minor"/>
    </font>
    <font>
      <u/>
      <sz val="10"/>
      <color theme="2" tint="-0.499984740745262"/>
      <name val="Calibri"/>
      <family val="2"/>
      <scheme val="minor"/>
    </font>
    <font>
      <sz val="11"/>
      <color theme="2" tint="-0.499984740745262"/>
      <name val="Calibri"/>
      <family val="2"/>
      <scheme val="minor"/>
    </font>
    <font>
      <sz val="12"/>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C0D3CB"/>
        <bgColor indexed="64"/>
      </patternFill>
    </fill>
    <fill>
      <patternFill patternType="solid">
        <fgColor rgb="FFDFE9E5"/>
        <bgColor indexed="64"/>
      </patternFill>
    </fill>
    <fill>
      <patternFill patternType="solid">
        <fgColor rgb="FFA2BDB0"/>
        <bgColor indexed="64"/>
      </patternFill>
    </fill>
    <fill>
      <patternFill patternType="solid">
        <fgColor rgb="FFE9EDF7"/>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2" tint="-0.499984740745262"/>
        <bgColor indexed="64"/>
      </patternFill>
    </fill>
  </fills>
  <borders count="2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dotted">
        <color auto="1"/>
      </right>
      <top/>
      <bottom/>
      <diagonal/>
    </border>
    <border>
      <left/>
      <right/>
      <top/>
      <bottom style="medium">
        <color auto="1"/>
      </bottom>
      <diagonal/>
    </border>
    <border>
      <left/>
      <right style="dotted">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diagonalDown="1">
      <left/>
      <right/>
      <top/>
      <bottom/>
      <diagonal style="thin">
        <color auto="1"/>
      </diagonal>
    </border>
    <border>
      <left/>
      <right/>
      <top/>
      <bottom style="dotted">
        <color auto="1"/>
      </bottom>
      <diagonal/>
    </border>
    <border>
      <left/>
      <right/>
      <top style="dotted">
        <color auto="1"/>
      </top>
      <bottom/>
      <diagonal/>
    </border>
    <border>
      <left/>
      <right/>
      <top style="medium">
        <color auto="1"/>
      </top>
      <bottom/>
      <diagonal/>
    </border>
    <border>
      <left/>
      <right style="dotted">
        <color auto="1"/>
      </right>
      <top style="medium">
        <color auto="1"/>
      </top>
      <bottom/>
      <diagonal/>
    </border>
    <border>
      <left style="dotted">
        <color auto="1"/>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4" fillId="0" borderId="0" applyNumberFormat="0" applyFill="0" applyBorder="0" applyAlignment="0" applyProtection="0"/>
  </cellStyleXfs>
  <cellXfs count="247">
    <xf numFmtId="0" fontId="0" fillId="0" borderId="0" xfId="0"/>
    <xf numFmtId="0" fontId="2" fillId="0" borderId="0" xfId="0" applyFont="1"/>
    <xf numFmtId="0" fontId="0" fillId="0" borderId="0" xfId="0" applyAlignment="1">
      <alignment wrapText="1"/>
    </xf>
    <xf numFmtId="0" fontId="0" fillId="0" borderId="0" xfId="0" applyAlignment="1">
      <alignment vertical="top"/>
    </xf>
    <xf numFmtId="1" fontId="0" fillId="0" borderId="0" xfId="0" applyNumberFormat="1"/>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5" fillId="0" borderId="0" xfId="0" applyFont="1" applyAlignment="1">
      <alignment horizontal="left" vertical="top"/>
    </xf>
    <xf numFmtId="0" fontId="2" fillId="0" borderId="0" xfId="0" applyFont="1" applyAlignment="1">
      <alignment horizontal="left" vertical="top"/>
    </xf>
    <xf numFmtId="10" fontId="6" fillId="0" borderId="0" xfId="0" applyNumberFormat="1" applyFont="1" applyAlignment="1">
      <alignment horizontal="center" vertical="center"/>
    </xf>
    <xf numFmtId="10" fontId="0" fillId="0" borderId="0" xfId="0" applyNumberFormat="1" applyAlignment="1">
      <alignment horizontal="center"/>
    </xf>
    <xf numFmtId="10" fontId="3" fillId="3" borderId="0" xfId="0" applyNumberFormat="1" applyFont="1" applyFill="1" applyAlignment="1">
      <alignment horizontal="center"/>
    </xf>
    <xf numFmtId="10" fontId="0" fillId="0" borderId="0" xfId="2" applyNumberFormat="1" applyFont="1" applyAlignment="1">
      <alignment horizontal="center" vertical="center"/>
    </xf>
    <xf numFmtId="0" fontId="0" fillId="0" borderId="0" xfId="0" applyAlignment="1">
      <alignment horizontal="center"/>
    </xf>
    <xf numFmtId="164" fontId="7" fillId="0" borderId="0" xfId="1" applyNumberFormat="1" applyFont="1" applyFill="1" applyAlignment="1">
      <alignment horizontal="center" vertical="center"/>
    </xf>
    <xf numFmtId="0" fontId="0" fillId="0" borderId="0" xfId="0" applyAlignment="1">
      <alignment vertical="center"/>
    </xf>
    <xf numFmtId="0" fontId="0" fillId="0" borderId="0" xfId="0" applyAlignment="1">
      <alignment horizontal="right"/>
    </xf>
    <xf numFmtId="0" fontId="12" fillId="0" borderId="0" xfId="0" applyFont="1" applyAlignment="1">
      <alignment horizontal="right"/>
    </xf>
    <xf numFmtId="0" fontId="2" fillId="0" borderId="0" xfId="0" applyFont="1" applyAlignment="1">
      <alignment horizontal="left" vertical="center"/>
    </xf>
    <xf numFmtId="0" fontId="9" fillId="0" borderId="0" xfId="0" applyFont="1" applyAlignment="1">
      <alignment horizontal="left" vertical="top"/>
    </xf>
    <xf numFmtId="0" fontId="0" fillId="4" borderId="0" xfId="0" applyFill="1"/>
    <xf numFmtId="0" fontId="2" fillId="4" borderId="0" xfId="0" applyFont="1" applyFill="1"/>
    <xf numFmtId="0" fontId="0" fillId="4" borderId="0" xfId="0" applyFill="1" applyAlignment="1">
      <alignment vertical="top"/>
    </xf>
    <xf numFmtId="0" fontId="4" fillId="0" borderId="0" xfId="0" applyFont="1" applyAlignment="1">
      <alignment vertical="top"/>
    </xf>
    <xf numFmtId="0" fontId="4" fillId="4" borderId="0" xfId="0" applyFont="1" applyFill="1" applyAlignment="1">
      <alignment vertical="center"/>
    </xf>
    <xf numFmtId="0" fontId="8" fillId="0" borderId="0" xfId="0" applyFont="1" applyAlignment="1">
      <alignment horizontal="right" vertical="center"/>
    </xf>
    <xf numFmtId="0" fontId="14" fillId="0" borderId="0" xfId="0" applyFont="1" applyAlignment="1">
      <alignment vertical="top" wrapText="1"/>
    </xf>
    <xf numFmtId="0" fontId="4" fillId="0" borderId="0" xfId="0" applyFont="1" applyAlignment="1">
      <alignment horizontal="left" vertical="center"/>
    </xf>
    <xf numFmtId="0" fontId="8" fillId="0" borderId="0" xfId="0" applyFont="1" applyAlignment="1">
      <alignment horizontal="right" vertical="top"/>
    </xf>
    <xf numFmtId="9" fontId="5" fillId="0" borderId="0" xfId="2" applyFont="1" applyFill="1" applyAlignment="1">
      <alignment horizontal="center" vertical="center"/>
    </xf>
    <xf numFmtId="0" fontId="16" fillId="0" borderId="0" xfId="0" applyFont="1" applyAlignment="1">
      <alignment horizontal="left" vertical="top" wrapText="1"/>
    </xf>
    <xf numFmtId="49" fontId="13" fillId="0" borderId="0" xfId="0" quotePrefix="1" applyNumberFormat="1" applyFont="1" applyAlignment="1">
      <alignment horizontal="left" vertical="center" wrapText="1"/>
    </xf>
    <xf numFmtId="49" fontId="17" fillId="0" borderId="0" xfId="0" quotePrefix="1" applyNumberFormat="1" applyFont="1" applyAlignment="1">
      <alignment horizontal="left" vertical="top"/>
    </xf>
    <xf numFmtId="0" fontId="9" fillId="0" borderId="0" xfId="0" applyFont="1" applyAlignment="1">
      <alignment horizontal="right"/>
    </xf>
    <xf numFmtId="0" fontId="10" fillId="0" borderId="0" xfId="0" applyFont="1" applyAlignment="1">
      <alignment horizontal="right" vertical="top"/>
    </xf>
    <xf numFmtId="0" fontId="22" fillId="0" borderId="0" xfId="0" applyFont="1" applyAlignment="1">
      <alignment vertical="top" wrapText="1"/>
    </xf>
    <xf numFmtId="9" fontId="5" fillId="2" borderId="0" xfId="2"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top"/>
      <protection locked="0"/>
    </xf>
    <xf numFmtId="0" fontId="5" fillId="2" borderId="0" xfId="0" applyFont="1" applyFill="1" applyAlignment="1" applyProtection="1">
      <alignment horizontal="center" vertical="center"/>
      <protection locked="0"/>
    </xf>
    <xf numFmtId="0" fontId="23" fillId="0" borderId="0" xfId="0" applyFont="1" applyAlignment="1">
      <alignment horizontal="center" vertical="center" wrapText="1"/>
    </xf>
    <xf numFmtId="0" fontId="3" fillId="0" borderId="0" xfId="0" applyFont="1"/>
    <xf numFmtId="0" fontId="12" fillId="0" borderId="0" xfId="0" applyFont="1" applyAlignment="1">
      <alignment horizontal="center" vertical="top" wrapText="1"/>
    </xf>
    <xf numFmtId="0" fontId="2" fillId="0" borderId="0" xfId="0" applyFont="1" applyAlignment="1">
      <alignment horizontal="right"/>
    </xf>
    <xf numFmtId="9" fontId="5" fillId="0" borderId="0" xfId="2" applyFont="1" applyFill="1" applyAlignment="1" applyProtection="1">
      <alignment horizontal="center" vertical="center"/>
      <protection locked="0"/>
    </xf>
    <xf numFmtId="0" fontId="9" fillId="0" borderId="0" xfId="0" applyFont="1" applyAlignment="1">
      <alignment vertical="center" wrapText="1"/>
    </xf>
    <xf numFmtId="0" fontId="2" fillId="0" borderId="0" xfId="0" applyFont="1" applyAlignment="1">
      <alignment vertical="center"/>
    </xf>
    <xf numFmtId="0" fontId="10" fillId="0" borderId="0" xfId="0" applyFont="1" applyAlignment="1">
      <alignment vertical="center"/>
    </xf>
    <xf numFmtId="0" fontId="32" fillId="0" borderId="0" xfId="0" applyFont="1" applyAlignment="1">
      <alignment horizontal="center" vertical="center" wrapText="1"/>
    </xf>
    <xf numFmtId="0" fontId="31" fillId="0" borderId="0" xfId="0" applyFont="1"/>
    <xf numFmtId="0" fontId="3" fillId="3" borderId="0" xfId="0" applyFont="1" applyFill="1"/>
    <xf numFmtId="0" fontId="34" fillId="0" borderId="0" xfId="3" applyAlignment="1">
      <alignment vertical="top"/>
    </xf>
    <xf numFmtId="0" fontId="0" fillId="0" borderId="0" xfId="0" applyAlignment="1">
      <alignment vertical="top" wrapText="1"/>
    </xf>
    <xf numFmtId="0" fontId="37" fillId="0" borderId="0" xfId="0" applyFont="1" applyAlignment="1">
      <alignment horizontal="center" vertical="center" wrapText="1"/>
    </xf>
    <xf numFmtId="10" fontId="7" fillId="0" borderId="0" xfId="0" applyNumberFormat="1" applyFont="1" applyAlignment="1">
      <alignment horizontal="center" vertical="center"/>
    </xf>
    <xf numFmtId="49" fontId="10" fillId="0" borderId="0" xfId="0" applyNumberFormat="1" applyFont="1" applyAlignment="1">
      <alignment vertical="center" wrapText="1"/>
    </xf>
    <xf numFmtId="0" fontId="2" fillId="0" borderId="0" xfId="0" applyFont="1" applyAlignment="1">
      <alignment horizontal="center"/>
    </xf>
    <xf numFmtId="0" fontId="8" fillId="0" borderId="0" xfId="0" applyFont="1" applyAlignment="1">
      <alignment horizontal="left" vertical="center" wrapText="1"/>
    </xf>
    <xf numFmtId="0" fontId="15" fillId="0" borderId="0" xfId="0" applyFont="1" applyAlignment="1" applyProtection="1">
      <alignment horizontal="left" vertical="top" wrapText="1"/>
      <protection locked="0"/>
    </xf>
    <xf numFmtId="0" fontId="20" fillId="0" borderId="0" xfId="0" applyFont="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9" fontId="33" fillId="0" borderId="9" xfId="0" applyNumberFormat="1" applyFont="1" applyBorder="1" applyAlignment="1">
      <alignment horizontal="center" vertical="center" wrapText="1"/>
    </xf>
    <xf numFmtId="0" fontId="2" fillId="8" borderId="10" xfId="0" applyFont="1" applyFill="1" applyBorder="1" applyAlignment="1">
      <alignment horizontal="center" vertical="center"/>
    </xf>
    <xf numFmtId="0" fontId="2" fillId="7" borderId="0" xfId="0" applyFont="1" applyFill="1" applyAlignment="1">
      <alignment horizontal="center" vertical="center"/>
    </xf>
    <xf numFmtId="0" fontId="2" fillId="6" borderId="0" xfId="0" applyFont="1" applyFill="1" applyAlignment="1">
      <alignment horizontal="center" vertical="center"/>
    </xf>
    <xf numFmtId="0" fontId="10" fillId="8" borderId="10" xfId="0" applyFont="1" applyFill="1" applyBorder="1" applyAlignment="1">
      <alignment horizontal="center" vertical="center"/>
    </xf>
    <xf numFmtId="0" fontId="0" fillId="5" borderId="9" xfId="0" applyFill="1" applyBorder="1" applyAlignment="1">
      <alignment horizontal="center" vertical="center"/>
    </xf>
    <xf numFmtId="9" fontId="0" fillId="7" borderId="0" xfId="2" applyFont="1" applyFill="1" applyBorder="1" applyAlignment="1">
      <alignment horizontal="center" vertical="center"/>
    </xf>
    <xf numFmtId="9" fontId="0" fillId="6" borderId="0" xfId="2" applyFont="1" applyFill="1" applyBorder="1" applyAlignment="1">
      <alignment horizontal="center" vertical="center"/>
    </xf>
    <xf numFmtId="9" fontId="0" fillId="8" borderId="10" xfId="2" applyFont="1" applyFill="1" applyBorder="1" applyAlignment="1">
      <alignment horizontal="center" vertical="center"/>
    </xf>
    <xf numFmtId="0" fontId="9" fillId="0" borderId="0" xfId="0" applyFont="1" applyAlignment="1">
      <alignment vertical="top"/>
    </xf>
    <xf numFmtId="0" fontId="0" fillId="0" borderId="11" xfId="0" applyBorder="1"/>
    <xf numFmtId="0" fontId="0" fillId="0" borderId="12" xfId="0" applyBorder="1"/>
    <xf numFmtId="0" fontId="0" fillId="0" borderId="13" xfId="0" applyBorder="1"/>
    <xf numFmtId="0" fontId="7" fillId="0" borderId="0" xfId="0" applyFont="1" applyAlignment="1">
      <alignment vertical="top" wrapText="1"/>
    </xf>
    <xf numFmtId="0" fontId="7" fillId="0" borderId="0" xfId="0" applyFont="1" applyAlignment="1">
      <alignment horizontal="left" vertical="top" wrapText="1"/>
    </xf>
    <xf numFmtId="0" fontId="18" fillId="0" borderId="0" xfId="0" applyFont="1"/>
    <xf numFmtId="0" fontId="48" fillId="0" borderId="0" xfId="0" applyFont="1"/>
    <xf numFmtId="0" fontId="5" fillId="0" borderId="0" xfId="0" applyFont="1"/>
    <xf numFmtId="0" fontId="9" fillId="0" borderId="0" xfId="0" applyFont="1" applyAlignment="1">
      <alignment vertical="top" wrapText="1"/>
    </xf>
    <xf numFmtId="0" fontId="19" fillId="0" borderId="0" xfId="0" applyFont="1" applyAlignment="1">
      <alignment horizontal="left" vertical="top" wrapText="1"/>
    </xf>
    <xf numFmtId="0" fontId="30" fillId="0" borderId="0" xfId="0" applyFont="1" applyAlignment="1">
      <alignment horizontal="left" vertical="top" wrapText="1"/>
    </xf>
    <xf numFmtId="0" fontId="51" fillId="0" borderId="0" xfId="0" applyFont="1" applyAlignment="1">
      <alignment horizontal="left" vertical="top" wrapText="1"/>
    </xf>
    <xf numFmtId="0" fontId="18" fillId="0" borderId="0" xfId="0" applyFont="1" applyAlignment="1">
      <alignment horizontal="left" vertical="top"/>
    </xf>
    <xf numFmtId="0" fontId="12" fillId="0" borderId="0" xfId="0" applyFont="1" applyAlignment="1">
      <alignment horizontal="center"/>
    </xf>
    <xf numFmtId="0" fontId="36" fillId="0" borderId="0" xfId="0" applyFont="1" applyAlignment="1">
      <alignment horizontal="left" vertical="top" wrapText="1"/>
    </xf>
    <xf numFmtId="0" fontId="12" fillId="0" borderId="0" xfId="0" applyFont="1" applyAlignment="1">
      <alignment horizontal="center" vertical="center"/>
    </xf>
    <xf numFmtId="0" fontId="18" fillId="0" borderId="0" xfId="0" applyFont="1" applyAlignment="1">
      <alignment horizontal="center" vertical="center"/>
    </xf>
    <xf numFmtId="0" fontId="4" fillId="0" borderId="0" xfId="0" applyFont="1"/>
    <xf numFmtId="0" fontId="0" fillId="0" borderId="14" xfId="0" applyBorder="1"/>
    <xf numFmtId="0" fontId="0" fillId="0" borderId="0" xfId="0" applyAlignment="1">
      <alignment horizontal="left" vertical="top" wrapText="1" indent="1"/>
    </xf>
    <xf numFmtId="0" fontId="30" fillId="0" borderId="0" xfId="0" applyFont="1" applyAlignment="1">
      <alignment vertical="top" wrapText="1"/>
    </xf>
    <xf numFmtId="0" fontId="55" fillId="0" borderId="0" xfId="0" applyFont="1"/>
    <xf numFmtId="0" fontId="38" fillId="0" borderId="0" xfId="0" applyFont="1"/>
    <xf numFmtId="0" fontId="5" fillId="0" borderId="0" xfId="0" applyFont="1" applyAlignment="1">
      <alignment wrapText="1"/>
    </xf>
    <xf numFmtId="15" fontId="5" fillId="0" borderId="0" xfId="0" applyNumberFormat="1" applyFont="1"/>
    <xf numFmtId="0" fontId="56" fillId="0" borderId="0" xfId="0" applyFont="1" applyAlignment="1">
      <alignment wrapText="1"/>
    </xf>
    <xf numFmtId="0" fontId="57" fillId="0" borderId="0" xfId="0" applyFont="1" applyAlignment="1">
      <alignment horizontal="left" vertical="top" wrapText="1"/>
    </xf>
    <xf numFmtId="14" fontId="0" fillId="0" borderId="0" xfId="0" applyNumberFormat="1"/>
    <xf numFmtId="49" fontId="0" fillId="0" borderId="0" xfId="0" applyNumberFormat="1"/>
    <xf numFmtId="0" fontId="34" fillId="0" borderId="0" xfId="3"/>
    <xf numFmtId="0" fontId="34" fillId="0" borderId="0" xfId="3" quotePrefix="1"/>
    <xf numFmtId="0" fontId="58" fillId="0" borderId="0" xfId="0" applyFont="1"/>
    <xf numFmtId="165" fontId="5" fillId="2" borderId="0" xfId="1" applyNumberFormat="1" applyFont="1" applyFill="1" applyAlignment="1" applyProtection="1">
      <alignment horizontal="center" vertical="center"/>
      <protection locked="0"/>
    </xf>
    <xf numFmtId="2" fontId="6" fillId="0" borderId="0" xfId="0" applyNumberFormat="1" applyFont="1" applyAlignment="1">
      <alignment horizontal="center" vertical="center"/>
    </xf>
    <xf numFmtId="2" fontId="0" fillId="7" borderId="0" xfId="2" applyNumberFormat="1" applyFont="1" applyFill="1" applyBorder="1" applyAlignment="1">
      <alignment horizontal="center" vertical="center"/>
    </xf>
    <xf numFmtId="2" fontId="0" fillId="6" borderId="0" xfId="2" applyNumberFormat="1" applyFont="1" applyFill="1" applyBorder="1" applyAlignment="1">
      <alignment horizontal="center" vertical="center"/>
    </xf>
    <xf numFmtId="2" fontId="0" fillId="8" borderId="10" xfId="2" applyNumberFormat="1" applyFont="1" applyFill="1" applyBorder="1" applyAlignment="1">
      <alignment horizontal="center" vertical="center"/>
    </xf>
    <xf numFmtId="0" fontId="40" fillId="0" borderId="0" xfId="0" applyFont="1" applyAlignment="1">
      <alignment horizontal="left" vertical="top" wrapText="1"/>
    </xf>
    <xf numFmtId="0" fontId="31" fillId="0" borderId="0" xfId="0" applyFont="1" applyAlignment="1">
      <alignment horizontal="left"/>
    </xf>
    <xf numFmtId="0" fontId="29" fillId="0" borderId="0" xfId="0" applyFont="1" applyAlignment="1">
      <alignment horizontal="left" vertical="top"/>
    </xf>
    <xf numFmtId="0" fontId="12" fillId="0" borderId="0" xfId="0" applyFont="1" applyAlignment="1">
      <alignment horizontal="left" vertical="top" wrapText="1"/>
    </xf>
    <xf numFmtId="0" fontId="34" fillId="0" borderId="0" xfId="3" applyFill="1" applyAlignment="1">
      <alignment horizontal="left" vertical="top" wrapText="1"/>
    </xf>
    <xf numFmtId="49" fontId="0" fillId="0" borderId="0" xfId="0" quotePrefix="1" applyNumberFormat="1" applyAlignment="1">
      <alignment horizontal="left" vertical="top"/>
    </xf>
    <xf numFmtId="0" fontId="36" fillId="9" borderId="15" xfId="0" applyFont="1" applyFill="1" applyBorder="1" applyAlignment="1">
      <alignment horizontal="left" vertical="center" wrapText="1"/>
    </xf>
    <xf numFmtId="0" fontId="36" fillId="9" borderId="15" xfId="0" applyFont="1" applyFill="1" applyBorder="1" applyAlignment="1">
      <alignment horizontal="left" vertical="top" wrapText="1"/>
    </xf>
    <xf numFmtId="0" fontId="64" fillId="0" borderId="0" xfId="0" applyFont="1" applyAlignment="1">
      <alignment horizontal="justify" vertical="center" wrapText="1"/>
    </xf>
    <xf numFmtId="0" fontId="64" fillId="0" borderId="0" xfId="0" applyFont="1" applyAlignment="1">
      <alignment vertical="center" wrapText="1"/>
    </xf>
    <xf numFmtId="0" fontId="5" fillId="0" borderId="0" xfId="0" applyFont="1" applyAlignment="1">
      <alignment vertical="top" wrapText="1"/>
    </xf>
    <xf numFmtId="0" fontId="48" fillId="0" borderId="0" xfId="0" applyFont="1" applyAlignment="1">
      <alignment vertical="top" wrapText="1"/>
    </xf>
    <xf numFmtId="0" fontId="7" fillId="0" borderId="0" xfId="0" applyFont="1" applyAlignment="1">
      <alignment wrapText="1"/>
    </xf>
    <xf numFmtId="14" fontId="5" fillId="2" borderId="0" xfId="0" applyNumberFormat="1" applyFont="1" applyFill="1" applyAlignment="1" applyProtection="1">
      <alignment horizontal="center" vertical="top"/>
      <protection locked="0"/>
    </xf>
    <xf numFmtId="14" fontId="0" fillId="0" borderId="0" xfId="0" applyNumberFormat="1" applyAlignment="1">
      <alignment horizontal="center" vertical="center"/>
    </xf>
    <xf numFmtId="0" fontId="12" fillId="0" borderId="0" xfId="0" applyFont="1" applyAlignment="1">
      <alignment horizontal="left" vertical="center"/>
    </xf>
    <xf numFmtId="0" fontId="5" fillId="2" borderId="0" xfId="0" applyFont="1" applyFill="1" applyAlignment="1">
      <alignment horizontal="center" vertical="center"/>
    </xf>
    <xf numFmtId="0" fontId="0" fillId="0" borderId="0" xfId="0" applyAlignment="1">
      <alignment horizontal="left" wrapText="1"/>
    </xf>
    <xf numFmtId="14" fontId="0" fillId="0" borderId="0" xfId="0" applyNumberFormat="1" applyAlignment="1">
      <alignment horizontal="center"/>
    </xf>
    <xf numFmtId="0" fontId="68" fillId="0" borderId="0" xfId="0" applyFont="1" applyAlignment="1">
      <alignment horizontal="center" vertical="center" wrapText="1"/>
    </xf>
    <xf numFmtId="0" fontId="71" fillId="12" borderId="0" xfId="0" applyFont="1" applyFill="1" applyAlignment="1" applyProtection="1">
      <alignment horizontal="center" vertical="center" wrapText="1"/>
      <protection locked="0"/>
    </xf>
    <xf numFmtId="1" fontId="6" fillId="0" borderId="0" xfId="0" applyNumberFormat="1" applyFont="1" applyAlignment="1">
      <alignment horizontal="center" vertical="center"/>
    </xf>
    <xf numFmtId="0" fontId="73" fillId="0" borderId="0" xfId="0" applyFont="1" applyAlignment="1">
      <alignment vertical="top" wrapText="1"/>
    </xf>
    <xf numFmtId="0" fontId="28" fillId="0" borderId="0" xfId="0" applyFont="1" applyAlignment="1">
      <alignment horizontal="center" vertical="top" wrapText="1"/>
    </xf>
    <xf numFmtId="1" fontId="7" fillId="0" borderId="0" xfId="0" applyNumberFormat="1" applyFont="1" applyAlignment="1">
      <alignment horizontal="center" vertical="center"/>
    </xf>
    <xf numFmtId="0" fontId="28" fillId="0" borderId="0" xfId="0" applyFont="1"/>
    <xf numFmtId="0" fontId="73" fillId="0" borderId="0" xfId="0" applyFont="1"/>
    <xf numFmtId="0" fontId="28" fillId="0" borderId="0" xfId="0" applyFont="1" applyAlignment="1">
      <alignment horizontal="left" vertical="top" wrapText="1"/>
    </xf>
    <xf numFmtId="0" fontId="8" fillId="0" borderId="0" xfId="0" applyFont="1" applyAlignment="1">
      <alignment horizontal="center"/>
    </xf>
    <xf numFmtId="0" fontId="28" fillId="0" borderId="0" xfId="0" applyFont="1" applyAlignment="1">
      <alignment horizontal="center"/>
    </xf>
    <xf numFmtId="0" fontId="9" fillId="0" borderId="0" xfId="0" applyFont="1"/>
    <xf numFmtId="0" fontId="76" fillId="0" borderId="0" xfId="0" applyFont="1" applyAlignment="1">
      <alignment horizontal="center" vertical="top"/>
    </xf>
    <xf numFmtId="9" fontId="78" fillId="2" borderId="0" xfId="2" applyFont="1" applyFill="1" applyBorder="1" applyAlignment="1" applyProtection="1">
      <alignment horizontal="center" vertical="center" wrapText="1"/>
      <protection locked="0"/>
    </xf>
    <xf numFmtId="9" fontId="79" fillId="2" borderId="0" xfId="2" applyFont="1" applyFill="1" applyBorder="1" applyAlignment="1" applyProtection="1">
      <alignment horizontal="center" vertical="center"/>
      <protection locked="0"/>
    </xf>
    <xf numFmtId="9" fontId="2" fillId="0" borderId="0" xfId="0" applyNumberFormat="1" applyFont="1" applyAlignment="1">
      <alignment horizontal="center" vertical="center"/>
    </xf>
    <xf numFmtId="0" fontId="81" fillId="0" borderId="0" xfId="0" applyFont="1" applyAlignment="1">
      <alignment vertical="center"/>
    </xf>
    <xf numFmtId="0" fontId="82" fillId="0" borderId="0" xfId="0" applyFont="1" applyAlignment="1">
      <alignment horizontal="center" vertical="center" wrapText="1"/>
    </xf>
    <xf numFmtId="49" fontId="2" fillId="0" borderId="0" xfId="0" applyNumberFormat="1" applyFont="1"/>
    <xf numFmtId="0" fontId="59" fillId="0" borderId="0" xfId="0" applyFont="1" applyAlignment="1">
      <alignment vertical="center"/>
    </xf>
    <xf numFmtId="0" fontId="7" fillId="0" borderId="0" xfId="0" applyFont="1" applyAlignment="1">
      <alignment vertical="center"/>
    </xf>
    <xf numFmtId="0" fontId="45" fillId="0" borderId="0" xfId="0" applyFont="1" applyAlignment="1">
      <alignment vertical="center"/>
    </xf>
    <xf numFmtId="0" fontId="65" fillId="13" borderId="0" xfId="0" applyFont="1" applyFill="1" applyAlignment="1">
      <alignment horizontal="center" vertical="center"/>
    </xf>
    <xf numFmtId="0" fontId="17" fillId="0" borderId="0" xfId="0" applyFont="1" applyAlignment="1">
      <alignment horizontal="justify" vertical="top" wrapText="1"/>
    </xf>
    <xf numFmtId="0" fontId="85" fillId="0" borderId="0" xfId="3" applyFont="1" applyAlignment="1">
      <alignment horizontal="justify" vertical="top" wrapText="1"/>
    </xf>
    <xf numFmtId="0" fontId="17" fillId="0" borderId="0" xfId="0" applyFont="1" applyAlignment="1">
      <alignment horizontal="justify" vertical="top"/>
    </xf>
    <xf numFmtId="0" fontId="17" fillId="0" borderId="0" xfId="0" applyFont="1" applyAlignment="1">
      <alignment horizontal="justify"/>
    </xf>
    <xf numFmtId="0" fontId="86" fillId="0" borderId="0" xfId="0" applyFont="1"/>
    <xf numFmtId="0" fontId="17" fillId="0" borderId="0" xfId="0" applyFont="1" applyAlignment="1">
      <alignment horizontal="left" vertical="top" wrapText="1"/>
    </xf>
    <xf numFmtId="0" fontId="5" fillId="0" borderId="0" xfId="0" applyFont="1" applyAlignment="1">
      <alignment horizontal="left" vertical="top" wrapText="1"/>
    </xf>
    <xf numFmtId="0" fontId="87" fillId="0" borderId="0" xfId="0" applyFont="1" applyAlignment="1">
      <alignment horizontal="left" vertical="top"/>
    </xf>
    <xf numFmtId="0" fontId="29" fillId="0" borderId="0" xfId="0" applyFont="1" applyAlignment="1">
      <alignment horizontal="left" vertical="center"/>
    </xf>
    <xf numFmtId="0" fontId="22" fillId="0" borderId="0" xfId="0" applyFont="1" applyAlignment="1">
      <alignment horizontal="left" vertical="top" wrapText="1"/>
    </xf>
    <xf numFmtId="49" fontId="45" fillId="0" borderId="0" xfId="0" applyNumberFormat="1" applyFont="1" applyAlignment="1">
      <alignment vertical="top" wrapText="1"/>
    </xf>
    <xf numFmtId="49" fontId="27" fillId="0" borderId="0" xfId="0" applyNumberFormat="1" applyFont="1" applyAlignment="1">
      <alignment vertical="center" wrapText="1"/>
    </xf>
    <xf numFmtId="49" fontId="10" fillId="0" borderId="0" xfId="0" applyNumberFormat="1" applyFont="1" applyAlignment="1">
      <alignment vertical="center" wrapText="1"/>
    </xf>
    <xf numFmtId="0" fontId="2" fillId="0" borderId="0" xfId="0" applyFont="1" applyAlignment="1">
      <alignment horizontal="center"/>
    </xf>
    <xf numFmtId="0" fontId="45" fillId="0" borderId="0" xfId="0" applyFont="1" applyAlignment="1">
      <alignment vertical="top" wrapText="1"/>
    </xf>
    <xf numFmtId="0" fontId="26" fillId="2" borderId="0" xfId="0" applyFont="1" applyFill="1" applyAlignment="1" applyProtection="1">
      <alignment horizontal="left" vertical="top"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2" fillId="0" borderId="0" xfId="0" applyFont="1" applyAlignment="1">
      <alignment horizontal="left" vertical="center"/>
    </xf>
    <xf numFmtId="0" fontId="5" fillId="2" borderId="0" xfId="0" applyFont="1" applyFill="1" applyAlignment="1" applyProtection="1">
      <alignment horizontal="left" wrapText="1"/>
      <protection locked="0"/>
    </xf>
    <xf numFmtId="0" fontId="5" fillId="2" borderId="3" xfId="0" applyFont="1" applyFill="1" applyBorder="1" applyAlignment="1" applyProtection="1">
      <alignment horizontal="left" wrapText="1"/>
      <protection locked="0"/>
    </xf>
    <xf numFmtId="0" fontId="45" fillId="0" borderId="0" xfId="0" applyFont="1" applyAlignment="1">
      <alignment vertical="center" wrapText="1"/>
    </xf>
    <xf numFmtId="0" fontId="45"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xf>
    <xf numFmtId="0" fontId="8" fillId="0" borderId="0" xfId="0" applyFont="1" applyAlignment="1">
      <alignment horizontal="left" vertical="center" wrapText="1"/>
    </xf>
    <xf numFmtId="0" fontId="15" fillId="2" borderId="0" xfId="0" applyFont="1" applyFill="1" applyAlignment="1" applyProtection="1">
      <alignment horizontal="left" vertical="top" wrapText="1"/>
      <protection locked="0"/>
    </xf>
    <xf numFmtId="0" fontId="15" fillId="2" borderId="0" xfId="0" applyFont="1" applyFill="1" applyAlignment="1" applyProtection="1">
      <alignment horizontal="left" vertical="top"/>
      <protection locked="0"/>
    </xf>
    <xf numFmtId="0" fontId="0" fillId="0" borderId="0" xfId="0" applyAlignment="1">
      <alignment horizontal="left" vertical="top"/>
    </xf>
    <xf numFmtId="0" fontId="0" fillId="0" borderId="1" xfId="0" applyBorder="1" applyAlignment="1">
      <alignment horizontal="center"/>
    </xf>
    <xf numFmtId="0" fontId="0" fillId="0" borderId="2" xfId="0" applyBorder="1" applyAlignment="1">
      <alignment horizontal="center"/>
    </xf>
    <xf numFmtId="0" fontId="9"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2" fillId="4" borderId="0" xfId="0" applyFont="1" applyFill="1" applyAlignment="1">
      <alignment horizontal="left" vertical="center"/>
    </xf>
    <xf numFmtId="49" fontId="2" fillId="7" borderId="0" xfId="0" applyNumberFormat="1" applyFont="1" applyFill="1" applyAlignment="1">
      <alignment horizontal="center" vertical="center" wrapText="1"/>
    </xf>
    <xf numFmtId="49" fontId="2" fillId="6" borderId="0" xfId="0" applyNumberFormat="1" applyFont="1" applyFill="1" applyAlignment="1">
      <alignment horizontal="center" vertical="center" wrapText="1"/>
    </xf>
    <xf numFmtId="0" fontId="39" fillId="0" borderId="12" xfId="0" applyFont="1" applyBorder="1" applyAlignment="1">
      <alignment horizontal="center"/>
    </xf>
    <xf numFmtId="0" fontId="5" fillId="2" borderId="0" xfId="0" applyFont="1" applyFill="1" applyAlignment="1" applyProtection="1">
      <alignment horizontal="left" vertical="top" wrapText="1"/>
      <protection locked="0"/>
    </xf>
    <xf numFmtId="0" fontId="14" fillId="0" borderId="0" xfId="0" applyFont="1" applyAlignment="1" applyProtection="1">
      <alignment horizontal="center" vertical="center"/>
      <protection locked="0"/>
    </xf>
    <xf numFmtId="0" fontId="15" fillId="0" borderId="0" xfId="0" applyFont="1" applyAlignment="1" applyProtection="1">
      <alignment horizontal="left" vertical="top" wrapText="1"/>
      <protection locked="0"/>
    </xf>
    <xf numFmtId="0" fontId="19" fillId="2" borderId="0" xfId="0" applyFont="1" applyFill="1" applyAlignment="1" applyProtection="1">
      <alignment horizontal="left" vertical="top" wrapText="1"/>
      <protection locked="0"/>
    </xf>
    <xf numFmtId="0" fontId="14" fillId="0" borderId="0" xfId="0" applyFont="1" applyAlignment="1" applyProtection="1">
      <alignment horizontal="center" vertical="center" wrapText="1"/>
      <protection locked="0"/>
    </xf>
    <xf numFmtId="0" fontId="28" fillId="0" borderId="0" xfId="0" applyFont="1" applyAlignment="1">
      <alignment horizontal="left" wrapText="1"/>
    </xf>
    <xf numFmtId="0" fontId="18" fillId="0" borderId="0" xfId="0" applyFont="1" applyAlignment="1">
      <alignment horizontal="left"/>
    </xf>
    <xf numFmtId="0" fontId="10" fillId="0" borderId="0" xfId="0" applyFont="1" applyAlignment="1">
      <alignment vertical="center" wrapText="1"/>
    </xf>
    <xf numFmtId="0" fontId="10" fillId="0" borderId="0" xfId="0" applyFont="1" applyAlignment="1">
      <alignment vertical="top" wrapText="1"/>
    </xf>
    <xf numFmtId="0" fontId="60" fillId="0" borderId="0" xfId="0" applyFont="1" applyAlignment="1">
      <alignment horizontal="center"/>
    </xf>
    <xf numFmtId="0" fontId="8" fillId="0" borderId="0" xfId="0" applyFont="1" applyAlignment="1">
      <alignment horizontal="right" vertical="top" wrapText="1"/>
    </xf>
    <xf numFmtId="10" fontId="6" fillId="0" borderId="0" xfId="0" applyNumberFormat="1" applyFont="1" applyAlignment="1">
      <alignment horizontal="center" vertical="center"/>
    </xf>
    <xf numFmtId="49" fontId="45" fillId="0" borderId="0" xfId="0" applyNumberFormat="1" applyFont="1" applyAlignment="1">
      <alignment horizontal="left" vertical="top" wrapText="1"/>
    </xf>
    <xf numFmtId="0" fontId="35" fillId="0" borderId="0" xfId="0" applyFont="1" applyAlignment="1">
      <alignment horizontal="left" vertical="center" wrapText="1"/>
    </xf>
    <xf numFmtId="0" fontId="31" fillId="0" borderId="0" xfId="0" applyFont="1" applyAlignment="1">
      <alignment horizontal="left"/>
    </xf>
    <xf numFmtId="0" fontId="9" fillId="0" borderId="0" xfId="0" applyFont="1" applyAlignment="1">
      <alignment horizontal="justify" vertical="top" wrapText="1"/>
    </xf>
    <xf numFmtId="0" fontId="29" fillId="0" borderId="0" xfId="0" applyFont="1" applyAlignment="1">
      <alignment horizontal="left" vertical="top"/>
    </xf>
    <xf numFmtId="0" fontId="12" fillId="0" borderId="0" xfId="0" applyFont="1" applyAlignment="1">
      <alignment horizontal="left" vertical="top" wrapText="1"/>
    </xf>
    <xf numFmtId="0" fontId="49" fillId="0" borderId="0" xfId="0" applyFont="1" applyAlignment="1">
      <alignment horizontal="justify" vertical="top" wrapText="1"/>
    </xf>
    <xf numFmtId="0" fontId="4" fillId="0" borderId="0" xfId="0" applyFont="1" applyAlignment="1">
      <alignment horizontal="left"/>
    </xf>
    <xf numFmtId="0" fontId="2" fillId="0" borderId="0" xfId="0" applyFont="1" applyAlignment="1">
      <alignment horizontal="left" vertical="top" wrapText="1"/>
    </xf>
    <xf numFmtId="0" fontId="0" fillId="0" borderId="0" xfId="0" applyAlignment="1">
      <alignment horizontal="center"/>
    </xf>
    <xf numFmtId="0" fontId="0" fillId="0" borderId="0" xfId="0" applyAlignment="1">
      <alignment horizontal="justify" vertical="top" wrapText="1"/>
    </xf>
    <xf numFmtId="0" fontId="9" fillId="0" borderId="0" xfId="0" applyFont="1" applyAlignment="1">
      <alignment horizontal="left" vertical="top" wrapText="1"/>
    </xf>
    <xf numFmtId="49" fontId="27" fillId="0" borderId="0" xfId="0" applyNumberFormat="1" applyFont="1" applyAlignment="1">
      <alignment horizontal="left" vertical="top" wrapText="1"/>
    </xf>
    <xf numFmtId="0" fontId="5" fillId="9" borderId="15" xfId="0" applyFont="1" applyFill="1" applyBorder="1" applyAlignment="1">
      <alignment horizontal="left" vertical="top"/>
    </xf>
    <xf numFmtId="0" fontId="5" fillId="9" borderId="16" xfId="0" applyFont="1" applyFill="1" applyBorder="1" applyAlignment="1">
      <alignment horizontal="left" vertical="top"/>
    </xf>
    <xf numFmtId="0" fontId="50" fillId="0" borderId="0" xfId="0" applyFont="1" applyAlignment="1">
      <alignment horizontal="justify" vertical="top" wrapText="1"/>
    </xf>
    <xf numFmtId="0" fontId="34" fillId="9" borderId="15" xfId="3" applyFill="1" applyBorder="1" applyAlignment="1">
      <alignment horizontal="left" vertical="top" wrapText="1"/>
    </xf>
    <xf numFmtId="0" fontId="5" fillId="9" borderId="15" xfId="0" applyFont="1" applyFill="1" applyBorder="1" applyAlignment="1">
      <alignment horizontal="left" vertical="top" wrapText="1"/>
    </xf>
    <xf numFmtId="0" fontId="19" fillId="9" borderId="15" xfId="0" applyFont="1" applyFill="1" applyBorder="1" applyAlignment="1">
      <alignment horizontal="left" vertical="top" wrapText="1"/>
    </xf>
    <xf numFmtId="0" fontId="48" fillId="9" borderId="15" xfId="0" applyFont="1" applyFill="1" applyBorder="1" applyAlignment="1">
      <alignment horizontal="left" vertical="top" wrapText="1"/>
    </xf>
    <xf numFmtId="0" fontId="61" fillId="9" borderId="15" xfId="0" applyFont="1" applyFill="1" applyBorder="1" applyAlignment="1">
      <alignment horizontal="left" vertical="top" wrapText="1"/>
    </xf>
    <xf numFmtId="0" fontId="15" fillId="2" borderId="0" xfId="0" applyFont="1" applyFill="1" applyAlignment="1" applyProtection="1">
      <alignment horizontal="left" wrapText="1"/>
      <protection locked="0"/>
    </xf>
    <xf numFmtId="0" fontId="83" fillId="12" borderId="19" xfId="0" applyFont="1" applyFill="1" applyBorder="1" applyAlignment="1" applyProtection="1">
      <alignment horizontal="left" wrapText="1"/>
      <protection locked="0"/>
    </xf>
    <xf numFmtId="0" fontId="83" fillId="12" borderId="0" xfId="0" applyFont="1" applyFill="1" applyAlignment="1" applyProtection="1">
      <alignment horizontal="left" wrapText="1"/>
      <protection locked="0"/>
    </xf>
    <xf numFmtId="0" fontId="10" fillId="0" borderId="0" xfId="0" applyFont="1" applyAlignment="1">
      <alignment horizontal="left" vertical="top" wrapText="1"/>
    </xf>
    <xf numFmtId="0" fontId="36" fillId="2" borderId="0" xfId="0" applyFont="1" applyFill="1" applyAlignment="1" applyProtection="1">
      <alignment horizontal="left" vertical="top" wrapText="1"/>
      <protection locked="0"/>
    </xf>
    <xf numFmtId="0" fontId="7" fillId="12" borderId="4"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left" wrapText="1"/>
      <protection locked="0"/>
    </xf>
    <xf numFmtId="0" fontId="5" fillId="2" borderId="18" xfId="0" applyFont="1" applyFill="1" applyBorder="1" applyAlignment="1" applyProtection="1">
      <alignment horizontal="left" wrapText="1"/>
      <protection locked="0"/>
    </xf>
    <xf numFmtId="0" fontId="5" fillId="12" borderId="17" xfId="0" applyFont="1" applyFill="1" applyBorder="1" applyAlignment="1" applyProtection="1">
      <alignment horizontal="left" wrapText="1"/>
      <protection locked="0"/>
    </xf>
    <xf numFmtId="0" fontId="65" fillId="10" borderId="0" xfId="0" applyFont="1" applyFill="1" applyAlignment="1">
      <alignment horizontal="center" vertical="center"/>
    </xf>
    <xf numFmtId="0" fontId="10" fillId="0" borderId="0" xfId="0" applyFont="1" applyAlignment="1">
      <alignment horizontal="right" vertical="top"/>
    </xf>
    <xf numFmtId="0" fontId="5" fillId="12" borderId="0" xfId="0" applyFont="1" applyFill="1" applyAlignment="1" applyProtection="1">
      <alignment horizontal="left" wrapText="1"/>
      <protection locked="0"/>
    </xf>
    <xf numFmtId="0" fontId="18" fillId="0" borderId="0" xfId="0" applyFont="1" applyAlignment="1">
      <alignment horizontal="left" vertical="top" wrapText="1"/>
    </xf>
    <xf numFmtId="0" fontId="80" fillId="2" borderId="0" xfId="0" applyFont="1" applyFill="1" applyAlignment="1" applyProtection="1">
      <alignment vertical="top" wrapText="1"/>
      <protection locked="0"/>
    </xf>
    <xf numFmtId="0" fontId="2" fillId="0" borderId="0" xfId="0" applyFont="1" applyAlignment="1">
      <alignment horizontal="left" vertical="center"/>
    </xf>
    <xf numFmtId="0" fontId="0" fillId="0" borderId="0" xfId="0" applyAlignment="1">
      <alignment horizontal="left" vertical="center" indent="1"/>
    </xf>
    <xf numFmtId="0" fontId="40" fillId="0" borderId="0" xfId="0" applyFont="1" applyAlignment="1">
      <alignment horizontal="left" vertical="top" wrapText="1"/>
    </xf>
    <xf numFmtId="0" fontId="72" fillId="12" borderId="0" xfId="0" applyFont="1" applyFill="1" applyAlignment="1" applyProtection="1">
      <alignment horizontal="left" vertical="top" wrapText="1"/>
      <protection locked="0"/>
    </xf>
    <xf numFmtId="0" fontId="16" fillId="2" borderId="0" xfId="0" applyFont="1" applyFill="1" applyAlignment="1" applyProtection="1">
      <alignment horizontal="left" vertical="top" wrapText="1"/>
      <protection locked="0"/>
    </xf>
    <xf numFmtId="0" fontId="65" fillId="11" borderId="0" xfId="0" applyFont="1" applyFill="1" applyAlignment="1">
      <alignment horizontal="center" vertical="center"/>
    </xf>
    <xf numFmtId="0" fontId="67" fillId="2" borderId="0" xfId="0" applyFont="1" applyFill="1" applyAlignment="1" applyProtection="1">
      <alignment horizontal="left" vertical="top" wrapText="1"/>
      <protection locked="0"/>
    </xf>
  </cellXfs>
  <cellStyles count="4">
    <cellStyle name="Komma" xfId="1" builtinId="3"/>
    <cellStyle name="Link" xfId="3" builtinId="8"/>
    <cellStyle name="Prozent" xfId="2" builtinId="5"/>
    <cellStyle name="Standard" xfId="0" builtinId="0"/>
  </cellStyles>
  <dxfs count="433">
    <dxf>
      <font>
        <color theme="0" tint="-0.14996795556505021"/>
      </font>
      <fill>
        <patternFill>
          <bgColor theme="0"/>
        </patternFill>
      </fill>
    </dxf>
    <dxf>
      <font>
        <color theme="0"/>
      </font>
    </dxf>
    <dxf>
      <font>
        <color theme="0" tint="-0.14996795556505021"/>
      </font>
      <fill>
        <patternFill>
          <bgColor theme="0"/>
        </patternFill>
      </fill>
    </dxf>
    <dxf>
      <font>
        <color theme="0" tint="-0.14996795556505021"/>
      </font>
      <fill>
        <patternFill>
          <bgColor theme="0"/>
        </patternFill>
      </fill>
    </dxf>
    <dxf>
      <font>
        <b/>
        <i val="0"/>
        <color rgb="FFFF0000"/>
      </font>
    </dxf>
    <dxf>
      <font>
        <color theme="0" tint="-0.14996795556505021"/>
      </font>
      <fill>
        <patternFill>
          <bgColor theme="0"/>
        </patternFill>
      </fill>
    </dxf>
    <dxf>
      <font>
        <color theme="0" tint="-0.14996795556505021"/>
      </font>
      <fill>
        <patternFill>
          <bgColor theme="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val="0"/>
        <i val="0"/>
        <color auto="1"/>
      </font>
      <fill>
        <patternFill>
          <bgColor theme="0" tint="-0.14996795556505021"/>
        </patternFill>
      </fill>
    </dxf>
    <dxf>
      <font>
        <strike val="0"/>
        <color rgb="FF00B050"/>
      </font>
    </dxf>
    <dxf>
      <font>
        <color rgb="FF00B050"/>
      </font>
    </dxf>
    <dxf>
      <font>
        <strike val="0"/>
        <color rgb="FFFF0000"/>
      </font>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border>
        <left/>
        <right/>
        <top/>
        <bottom/>
      </border>
    </dxf>
    <dxf>
      <font>
        <color theme="0" tint="-0.14996795556505021"/>
      </font>
      <fill>
        <patternFill>
          <bgColor theme="0"/>
        </patternFill>
      </fill>
    </dxf>
    <dxf>
      <font>
        <b/>
        <i val="0"/>
        <color theme="0"/>
      </font>
      <fill>
        <patternFill>
          <bgColor rgb="FFFF0000"/>
        </patternFill>
      </fill>
      <border>
        <left/>
        <right/>
        <top/>
        <bottom/>
      </border>
    </dxf>
    <dxf>
      <font>
        <b/>
        <i val="0"/>
        <color theme="0"/>
      </font>
      <fill>
        <patternFill>
          <bgColor rgb="FF00B050"/>
        </patternFill>
      </fill>
      <border>
        <left/>
        <right/>
        <top/>
        <bottom/>
      </border>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border>
        <left/>
        <right/>
        <top/>
        <bottom/>
      </border>
    </dxf>
    <dxf>
      <font>
        <color theme="0" tint="-0.14996795556505021"/>
      </font>
      <fill>
        <patternFill>
          <bgColor theme="0"/>
        </patternFill>
      </fill>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b/>
        <i val="0"/>
        <color theme="0"/>
      </font>
      <fill>
        <patternFill>
          <bgColor rgb="FF00B050"/>
        </patternFill>
      </fill>
      <border>
        <left/>
        <right/>
        <top/>
        <bottom/>
      </border>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FF0000"/>
        </patternFill>
      </fill>
      <border>
        <left/>
        <right/>
        <top/>
        <bottom/>
      </border>
    </dxf>
    <dxf>
      <font>
        <b/>
        <i val="0"/>
        <color theme="0"/>
      </font>
      <fill>
        <patternFill>
          <bgColor rgb="FF00B050"/>
        </patternFill>
      </fill>
      <border>
        <left/>
        <right/>
        <top/>
        <bottom/>
      </border>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fill>
        <patternFill>
          <bgColor theme="0"/>
        </patternFill>
      </fill>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border>
        <left/>
        <right/>
        <top/>
        <bottom/>
      </border>
    </dxf>
    <dxf>
      <font>
        <b/>
        <i val="0"/>
        <color theme="0"/>
      </font>
      <fill>
        <patternFill>
          <bgColor rgb="FF00B050"/>
        </patternFill>
      </fill>
      <border>
        <left/>
        <right/>
        <top/>
        <bottom/>
      </border>
    </dxf>
    <dxf>
      <font>
        <color theme="0" tint="-0.14996795556505021"/>
      </font>
      <fill>
        <patternFill>
          <bgColor theme="0"/>
        </patternFill>
      </fill>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b/>
        <i val="0"/>
        <color theme="0"/>
      </font>
      <fill>
        <patternFill>
          <bgColor rgb="FF00B050"/>
        </patternFill>
      </fill>
      <border>
        <left/>
        <right/>
        <top/>
        <bottom/>
      </border>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FF0000"/>
        </patternFill>
      </fill>
      <border>
        <left/>
        <right/>
        <top/>
        <bottom/>
      </border>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border>
        <left/>
        <right/>
        <top/>
        <bottom/>
      </border>
    </dxf>
    <dxf>
      <font>
        <color theme="0" tint="-0.14996795556505021"/>
      </font>
      <fill>
        <patternFill>
          <bgColor theme="0"/>
        </patternFill>
      </fill>
    </dxf>
    <dxf>
      <font>
        <b/>
        <i val="0"/>
        <color theme="0"/>
      </font>
      <fill>
        <patternFill>
          <bgColor rgb="FF00B050"/>
        </patternFill>
      </fill>
      <border>
        <left/>
        <right/>
        <top/>
        <bottom/>
      </border>
    </dxf>
    <dxf>
      <font>
        <color theme="0" tint="-0.14996795556505021"/>
      </font>
      <fill>
        <patternFill>
          <bgColor theme="0"/>
        </patternFill>
      </fill>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border>
        <left/>
        <right/>
        <top/>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00B050"/>
        </patternFill>
      </fill>
      <border>
        <left/>
        <right/>
        <top/>
        <bottom/>
      </border>
    </dxf>
    <dxf>
      <font>
        <b/>
        <i val="0"/>
        <color theme="0"/>
      </font>
      <fill>
        <patternFill>
          <bgColor rgb="FFFF0000"/>
        </patternFill>
      </fill>
      <border>
        <left/>
        <right/>
        <top/>
        <bottom/>
      </border>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theme="0"/>
      </font>
      <fill>
        <patternFill>
          <bgColor rgb="FFFF0000"/>
        </patternFill>
      </fill>
      <border>
        <left/>
        <right/>
        <top/>
        <bottom/>
      </border>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border>
        <left/>
        <right/>
        <top/>
        <bottom/>
      </border>
    </dxf>
    <dxf>
      <font>
        <color theme="0" tint="-0.14996795556505021"/>
      </font>
      <fill>
        <patternFill>
          <bgColor theme="0"/>
        </patternFill>
      </fill>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b/>
        <i val="0"/>
        <color theme="0"/>
      </font>
      <fill>
        <patternFill>
          <bgColor rgb="FF00B050"/>
        </patternFill>
      </fill>
      <border>
        <left/>
        <right/>
        <top/>
        <bottom/>
      </border>
    </dxf>
    <dxf>
      <font>
        <b/>
        <i val="0"/>
        <color rgb="FFFF0000"/>
      </font>
      <fill>
        <patternFill>
          <bgColor theme="0"/>
        </patternFill>
      </fill>
      <border>
        <left style="thin">
          <color rgb="FFFF0000"/>
        </left>
        <right style="thin">
          <color rgb="FFFF0000"/>
        </right>
        <top style="thin">
          <color rgb="FFFF0000"/>
        </top>
        <bottom style="thin">
          <color rgb="FFFF0000"/>
        </bottom>
      </border>
    </dxf>
    <dxf>
      <font>
        <color theme="0" tint="-0.14996795556505021"/>
      </font>
      <fill>
        <patternFill>
          <bgColor theme="0"/>
        </patternFill>
      </fill>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theme="0"/>
      </font>
      <fill>
        <patternFill>
          <bgColor rgb="FF00B050"/>
        </patternFill>
      </fill>
      <border>
        <left/>
        <right/>
        <top/>
        <bottom/>
      </border>
    </dxf>
    <dxf>
      <font>
        <color theme="0" tint="-0.14996795556505021"/>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fill>
        <patternFill>
          <bgColor theme="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i val="0"/>
        <strike val="0"/>
        <color rgb="FF00B050"/>
      </font>
      <fill>
        <patternFill patternType="none">
          <bgColor auto="1"/>
        </patternFill>
      </fill>
    </dxf>
    <dxf>
      <font>
        <b/>
        <i val="0"/>
        <strike val="0"/>
        <color rgb="FFFF0000"/>
      </font>
      <fill>
        <patternFill patternType="none">
          <bgColor auto="1"/>
        </patternFill>
      </fill>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font>
    </dxf>
    <dxf>
      <font>
        <color theme="0"/>
      </font>
    </dxf>
    <dxf>
      <font>
        <color theme="0"/>
      </font>
    </dxf>
    <dxf>
      <font>
        <color theme="0"/>
      </font>
    </dxf>
    <dxf>
      <font>
        <color theme="0"/>
      </font>
    </dxf>
    <dxf>
      <font>
        <strike val="0"/>
        <color rgb="FFFF0000"/>
      </font>
    </dxf>
    <dxf>
      <font>
        <color rgb="FF00B050"/>
      </font>
    </dxf>
    <dxf>
      <font>
        <strike val="0"/>
        <color rgb="FF00B05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tint="-0.14996795556505021"/>
      </font>
      <fill>
        <patternFill patternType="none">
          <bgColor auto="1"/>
        </patternFill>
      </fill>
    </dxf>
    <dxf>
      <font>
        <color theme="0"/>
      </font>
      <fill>
        <patternFill>
          <bgColor theme="0"/>
        </patternFill>
      </fill>
    </dxf>
    <dxf>
      <font>
        <color theme="0" tint="-0.14996795556505021"/>
      </font>
      <fill>
        <patternFill patternType="none">
          <bgColor auto="1"/>
        </patternFill>
      </fill>
    </dxf>
    <dxf>
      <font>
        <color theme="0"/>
      </font>
    </dxf>
    <dxf>
      <font>
        <color theme="0"/>
      </font>
      <fill>
        <patternFill>
          <bgColor theme="0"/>
        </patternFill>
      </fill>
    </dxf>
    <dxf>
      <font>
        <color theme="0"/>
      </font>
      <fill>
        <patternFill>
          <bgColor theme="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b/>
        <i val="0"/>
        <strike val="0"/>
        <color rgb="FFFF0000"/>
      </font>
      <fill>
        <patternFill patternType="none">
          <bgColor auto="1"/>
        </patternFill>
      </fill>
    </dxf>
    <dxf>
      <font>
        <b/>
        <i val="0"/>
        <strike val="0"/>
        <color rgb="FF00B05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rgb="FF00B050"/>
      </font>
    </dxf>
    <dxf>
      <font>
        <color rgb="FF00B050"/>
      </font>
    </dxf>
    <dxf>
      <font>
        <strike val="0"/>
        <color rgb="FFFF0000"/>
      </font>
    </dxf>
    <dxf>
      <font>
        <color theme="0"/>
      </font>
    </dxf>
    <dxf>
      <font>
        <color theme="0"/>
      </font>
    </dxf>
    <dxf>
      <font>
        <color theme="0"/>
      </font>
    </dxf>
    <dxf>
      <font>
        <color theme="0"/>
      </font>
      <fill>
        <patternFill>
          <bgColor theme="0"/>
        </patternFill>
      </fill>
    </dxf>
    <dxf>
      <font>
        <color theme="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font>
      <fill>
        <patternFill>
          <bgColor theme="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b/>
        <i val="0"/>
        <strike val="0"/>
        <color rgb="FF00B050"/>
      </font>
      <fill>
        <patternFill patternType="none">
          <bgColor auto="1"/>
        </patternFill>
      </fill>
    </dxf>
    <dxf>
      <font>
        <b/>
        <i val="0"/>
        <strike val="0"/>
        <color rgb="FFFF000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rgb="FFFF0000"/>
      </font>
    </dxf>
    <dxf>
      <font>
        <color rgb="FF00B050"/>
      </font>
    </dxf>
    <dxf>
      <font>
        <strike val="0"/>
        <color rgb="FF00B050"/>
      </font>
    </dxf>
    <dxf>
      <font>
        <color theme="0"/>
      </font>
    </dxf>
    <dxf>
      <font>
        <color theme="0"/>
      </font>
    </dxf>
    <dxf>
      <font>
        <color theme="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fill>
        <patternFill>
          <bgColor theme="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b/>
        <i val="0"/>
        <strike val="0"/>
        <color rgb="FF00B050"/>
      </font>
      <fill>
        <patternFill patternType="none">
          <bgColor auto="1"/>
        </patternFill>
      </fill>
    </dxf>
    <dxf>
      <font>
        <b/>
        <i val="0"/>
        <strike val="0"/>
        <color rgb="FFFF0000"/>
      </font>
      <fill>
        <patternFill patternType="none">
          <bgColor auto="1"/>
        </patternFill>
      </fill>
    </dxf>
    <dxf>
      <font>
        <color theme="0"/>
      </font>
    </dxf>
    <dxf>
      <font>
        <strike val="0"/>
        <color rgb="FF00B050"/>
      </font>
    </dxf>
    <dxf>
      <font>
        <color rgb="FF00B050"/>
      </font>
    </dxf>
    <dxf>
      <font>
        <strike val="0"/>
        <color rgb="FFFF000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fill>
        <patternFill>
          <bgColor theme="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b/>
        <i val="0"/>
        <strike val="0"/>
        <color rgb="FFFF0000"/>
      </font>
      <fill>
        <patternFill patternType="none">
          <bgColor auto="1"/>
        </patternFill>
      </fill>
    </dxf>
    <dxf>
      <font>
        <b/>
        <i val="0"/>
        <strike val="0"/>
        <color rgb="FF00B050"/>
      </font>
      <fill>
        <patternFill patternType="none">
          <bgColor auto="1"/>
        </patternFill>
      </fill>
    </dxf>
    <dxf>
      <font>
        <color theme="0"/>
      </font>
    </dxf>
    <dxf>
      <font>
        <strike val="0"/>
        <color rgb="FF00B050"/>
      </font>
    </dxf>
    <dxf>
      <font>
        <color rgb="FF00B050"/>
      </font>
    </dxf>
    <dxf>
      <font>
        <strike val="0"/>
        <color rgb="FFFF000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font>
      <fill>
        <patternFill>
          <bgColor theme="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b/>
        <i val="0"/>
        <strike val="0"/>
        <color rgb="FF00B050"/>
      </font>
      <fill>
        <patternFill patternType="none">
          <bgColor auto="1"/>
        </patternFill>
      </fill>
    </dxf>
    <dxf>
      <font>
        <b/>
        <i val="0"/>
        <strike val="0"/>
        <color rgb="FFFF0000"/>
      </font>
      <fill>
        <patternFill patternType="none">
          <bgColor auto="1"/>
        </patternFill>
      </fill>
    </dxf>
    <dxf>
      <font>
        <color theme="0"/>
      </font>
    </dxf>
    <dxf>
      <font>
        <strike val="0"/>
        <color rgb="FF00B050"/>
      </font>
    </dxf>
    <dxf>
      <font>
        <color rgb="FF00B050"/>
      </font>
    </dxf>
    <dxf>
      <font>
        <strike val="0"/>
        <color rgb="FFFF000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font>
    </dxf>
    <dxf>
      <font>
        <color theme="0"/>
      </font>
    </dxf>
    <dxf>
      <font>
        <color theme="0"/>
      </font>
      <fill>
        <patternFill>
          <bgColor theme="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b/>
        <i val="0"/>
        <strike val="0"/>
        <color rgb="FF00B050"/>
      </font>
      <fill>
        <patternFill patternType="none">
          <bgColor auto="1"/>
        </patternFill>
      </fill>
    </dxf>
    <dxf>
      <font>
        <b/>
        <i val="0"/>
        <strike val="0"/>
        <color rgb="FFFF0000"/>
      </font>
      <fill>
        <patternFill patternType="none">
          <bgColor auto="1"/>
        </patternFill>
      </fill>
    </dxf>
    <dxf>
      <font>
        <color theme="0"/>
      </font>
    </dxf>
    <dxf>
      <font>
        <strike val="0"/>
        <color rgb="FF00B050"/>
      </font>
    </dxf>
    <dxf>
      <font>
        <color rgb="FF00B050"/>
      </font>
    </dxf>
    <dxf>
      <font>
        <strike val="0"/>
        <color rgb="FFFF0000"/>
      </font>
    </dxf>
    <dxf>
      <font>
        <color theme="0"/>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
      <numFmt numFmtId="19" formatCode="dd/mm/yyyy"/>
    </dxf>
    <dxf>
      <numFmt numFmtId="30" formatCode="@"/>
    </dxf>
  </dxfs>
  <tableStyles count="0" defaultTableStyle="TableStyleMedium2" defaultPivotStyle="PivotStyleLight16"/>
  <colors>
    <mruColors>
      <color rgb="FFA2BDB0"/>
      <color rgb="FFDFE9E5"/>
      <color rgb="FFC0D3CB"/>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165100</xdr:colOff>
      <xdr:row>63</xdr:row>
      <xdr:rowOff>228600</xdr:rowOff>
    </xdr:from>
    <xdr:to>
      <xdr:col>4</xdr:col>
      <xdr:colOff>279400</xdr:colOff>
      <xdr:row>69</xdr:row>
      <xdr:rowOff>12700</xdr:rowOff>
    </xdr:to>
    <xdr:sp macro="" textlink="">
      <xdr:nvSpPr>
        <xdr:cNvPr id="2" name="Geschweifte Klammer rechts 1">
          <a:extLst>
            <a:ext uri="{FF2B5EF4-FFF2-40B4-BE49-F238E27FC236}">
              <a16:creationId xmlns:a16="http://schemas.microsoft.com/office/drawing/2014/main" id="{37A76CC7-82F6-47A2-BD74-462815A81BDC}"/>
            </a:ext>
          </a:extLst>
        </xdr:cNvPr>
        <xdr:cNvSpPr/>
      </xdr:nvSpPr>
      <xdr:spPr>
        <a:xfrm>
          <a:off x="6724650" y="25012650"/>
          <a:ext cx="114300" cy="1022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oneCellAnchor>
    <xdr:from>
      <xdr:col>4</xdr:col>
      <xdr:colOff>304800</xdr:colOff>
      <xdr:row>65</xdr:row>
      <xdr:rowOff>95250</xdr:rowOff>
    </xdr:from>
    <xdr:ext cx="1879232" cy="264560"/>
    <xdr:sp macro="" textlink="">
      <xdr:nvSpPr>
        <xdr:cNvPr id="3" name="Textfeld 2">
          <a:extLst>
            <a:ext uri="{FF2B5EF4-FFF2-40B4-BE49-F238E27FC236}">
              <a16:creationId xmlns:a16="http://schemas.microsoft.com/office/drawing/2014/main" id="{FDBB2462-F2E5-4390-AA2F-3CEC30F51914}"/>
            </a:ext>
          </a:extLst>
        </xdr:cNvPr>
        <xdr:cNvSpPr txBox="1"/>
      </xdr:nvSpPr>
      <xdr:spPr>
        <a:xfrm>
          <a:off x="6864350" y="25380950"/>
          <a:ext cx="18792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chemeClr val="accent1">
                  <a:lumMod val="60000"/>
                  <a:lumOff val="40000"/>
                </a:schemeClr>
              </a:solidFill>
            </a:rPr>
            <a:t>during the assessment period</a:t>
          </a:r>
        </a:p>
      </xdr:txBody>
    </xdr:sp>
    <xdr:clientData/>
  </xdr:oneCellAnchor>
  <xdr:twoCellAnchor>
    <xdr:from>
      <xdr:col>5</xdr:col>
      <xdr:colOff>114300</xdr:colOff>
      <xdr:row>0</xdr:row>
      <xdr:rowOff>63500</xdr:rowOff>
    </xdr:from>
    <xdr:to>
      <xdr:col>8</xdr:col>
      <xdr:colOff>0</xdr:colOff>
      <xdr:row>0</xdr:row>
      <xdr:rowOff>355600</xdr:rowOff>
    </xdr:to>
    <xdr:sp macro="" textlink="">
      <xdr:nvSpPr>
        <xdr:cNvPr id="4" name="Textfeld 3">
          <a:extLst>
            <a:ext uri="{FF2B5EF4-FFF2-40B4-BE49-F238E27FC236}">
              <a16:creationId xmlns:a16="http://schemas.microsoft.com/office/drawing/2014/main" id="{DC144681-49AE-4874-8CED-5642C7288BCE}"/>
            </a:ext>
          </a:extLst>
        </xdr:cNvPr>
        <xdr:cNvSpPr txBox="1"/>
      </xdr:nvSpPr>
      <xdr:spPr>
        <a:xfrm>
          <a:off x="7537450" y="63500"/>
          <a:ext cx="2139950" cy="2921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50">
              <a:solidFill>
                <a:sysClr val="windowText" lastClr="000000"/>
              </a:solidFill>
            </a:rPr>
            <a:t>If necessary, attach documentation</a:t>
          </a:r>
        </a:p>
      </xdr:txBody>
    </xdr:sp>
    <xdr:clientData/>
  </xdr:twoCellAnchor>
  <xdr:twoCellAnchor>
    <xdr:from>
      <xdr:col>7</xdr:col>
      <xdr:colOff>60236</xdr:colOff>
      <xdr:row>5</xdr:row>
      <xdr:rowOff>21985</xdr:rowOff>
    </xdr:from>
    <xdr:to>
      <xdr:col>7</xdr:col>
      <xdr:colOff>794459</xdr:colOff>
      <xdr:row>5</xdr:row>
      <xdr:rowOff>437491</xdr:rowOff>
    </xdr:to>
    <xdr:sp macro="" textlink="">
      <xdr:nvSpPr>
        <xdr:cNvPr id="5" name="Textfeld 4">
          <a:extLst>
            <a:ext uri="{FF2B5EF4-FFF2-40B4-BE49-F238E27FC236}">
              <a16:creationId xmlns:a16="http://schemas.microsoft.com/office/drawing/2014/main" id="{B37DDA18-7C2A-4A1C-8590-18216EFE78E1}"/>
            </a:ext>
          </a:extLst>
        </xdr:cNvPr>
        <xdr:cNvSpPr txBox="1"/>
      </xdr:nvSpPr>
      <xdr:spPr>
        <a:xfrm rot="394381">
          <a:off x="8937536" y="1266585"/>
          <a:ext cx="734223" cy="4155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CH" sz="700">
              <a:solidFill>
                <a:srgbClr val="FF0000"/>
              </a:solidFill>
            </a:rPr>
            <a:t>See TIA Scenarios and other worksheets</a:t>
          </a:r>
        </a:p>
      </xdr:txBody>
    </xdr:sp>
    <xdr:clientData/>
  </xdr:twoCellAnchor>
  <xdr:twoCellAnchor editAs="oneCell">
    <xdr:from>
      <xdr:col>6</xdr:col>
      <xdr:colOff>757787</xdr:colOff>
      <xdr:row>111</xdr:row>
      <xdr:rowOff>13138</xdr:rowOff>
    </xdr:from>
    <xdr:to>
      <xdr:col>8</xdr:col>
      <xdr:colOff>6131</xdr:colOff>
      <xdr:row>111</xdr:row>
      <xdr:rowOff>302173</xdr:rowOff>
    </xdr:to>
    <xdr:pic>
      <xdr:nvPicPr>
        <xdr:cNvPr id="6" name="Grafik 5" descr="Creative Commons Lizenzvertrag">
          <a:extLst>
            <a:ext uri="{FF2B5EF4-FFF2-40B4-BE49-F238E27FC236}">
              <a16:creationId xmlns:a16="http://schemas.microsoft.com/office/drawing/2014/main" id="{63114B4B-6BDA-4E75-B8DD-3EB8A30425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4701583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xdr:colOff>
      <xdr:row>63</xdr:row>
      <xdr:rowOff>0</xdr:rowOff>
    </xdr:from>
    <xdr:to>
      <xdr:col>20</xdr:col>
      <xdr:colOff>745436</xdr:colOff>
      <xdr:row>73</xdr:row>
      <xdr:rowOff>0</xdr:rowOff>
    </xdr:to>
    <xdr:sp macro="" textlink="">
      <xdr:nvSpPr>
        <xdr:cNvPr id="7" name="Textfeld 6">
          <a:extLst>
            <a:ext uri="{FF2B5EF4-FFF2-40B4-BE49-F238E27FC236}">
              <a16:creationId xmlns:a16="http://schemas.microsoft.com/office/drawing/2014/main" id="{36B10C92-EB17-4444-93AC-DC7278F097C5}"/>
            </a:ext>
          </a:extLst>
        </xdr:cNvPr>
        <xdr:cNvSpPr txBox="1"/>
      </xdr:nvSpPr>
      <xdr:spPr>
        <a:xfrm>
          <a:off x="10960101" y="24784050"/>
          <a:ext cx="4682435" cy="197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t>How to use "Delphi":</a:t>
          </a:r>
        </a:p>
        <a:p>
          <a:endParaRPr lang="de-CH" sz="1000"/>
        </a:p>
        <a:p>
          <a:pPr indent="-108000"/>
          <a:r>
            <a:rPr lang="de-CH" sz="1000"/>
            <a:t>1. Enter</a:t>
          </a:r>
          <a:r>
            <a:rPr lang="de-CH" sz="1000" baseline="0"/>
            <a:t> the number of participants in the relevant field.</a:t>
          </a:r>
          <a:endParaRPr lang="de-CH" sz="1000"/>
        </a:p>
        <a:p>
          <a:pPr indent="-108000"/>
          <a:r>
            <a:rPr lang="de-CH" sz="1000"/>
            <a:t>2.</a:t>
          </a:r>
          <a:r>
            <a:rPr lang="de-CH" sz="1000" baseline="0"/>
            <a:t> </a:t>
          </a:r>
          <a:r>
            <a:rPr lang="de-CH" sz="1000"/>
            <a:t>Mark the yellow fields in column J with an x. This will hide the sample text/number.</a:t>
          </a:r>
        </a:p>
        <a:p>
          <a:pPr indent="-108000"/>
          <a:r>
            <a:rPr lang="de-CH" sz="1000"/>
            <a:t>3. Start with the first</a:t>
          </a:r>
          <a:r>
            <a:rPr lang="de-CH" sz="1000" baseline="0"/>
            <a:t> </a:t>
          </a:r>
          <a:r>
            <a:rPr lang="de-CH" sz="1000"/>
            <a:t>line. </a:t>
          </a:r>
        </a:p>
        <a:p>
          <a:pPr indent="-108000"/>
          <a:r>
            <a:rPr lang="de-CH" sz="1000"/>
            <a:t>4. Have</a:t>
          </a:r>
          <a:r>
            <a:rPr lang="de-CH" sz="1000" baseline="0"/>
            <a:t> each participant think of an appropriate value for the line.</a:t>
          </a:r>
        </a:p>
        <a:p>
          <a:pPr indent="-108000"/>
          <a:r>
            <a:rPr lang="de-CH" sz="1000" baseline="0"/>
            <a:t>5. Put the value of each participant into the columns K-O; don't discuss yet.</a:t>
          </a:r>
        </a:p>
        <a:p>
          <a:pPr indent="-108000"/>
          <a:r>
            <a:rPr lang="de-CH" sz="1000" baseline="0"/>
            <a:t>6. Once completed, discuss the values; you may remove the "x" in column J.</a:t>
          </a:r>
        </a:p>
        <a:p>
          <a:pPr indent="-108000"/>
          <a:r>
            <a:rPr lang="de-CH" sz="1000" baseline="0"/>
            <a:t>7. Have each participant again think of an appropriate value.</a:t>
          </a:r>
        </a:p>
        <a:p>
          <a:pPr indent="-108000"/>
          <a:r>
            <a:rPr lang="de-CH" sz="1000" baseline="0"/>
            <a:t>8. Enter them into the columns P-T. The average in column U is the value to use.</a:t>
          </a:r>
        </a:p>
        <a:p>
          <a:pPr indent="-108000"/>
          <a:r>
            <a:rPr lang="de-CH" sz="1000" baseline="0"/>
            <a:t>9. Proceed with the next line and redo steps 4-9.</a:t>
          </a:r>
        </a:p>
        <a:p>
          <a:pPr indent="-108000"/>
          <a:r>
            <a:rPr lang="de-CH" sz="1000" baseline="0"/>
            <a:t>10. Look at and discuss the end result only once you are finished.</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5521</xdr:rowOff>
    </xdr:from>
    <xdr:to>
      <xdr:col>10</xdr:col>
      <xdr:colOff>469900</xdr:colOff>
      <xdr:row>105</xdr:row>
      <xdr:rowOff>140138</xdr:rowOff>
    </xdr:to>
    <xdr:sp macro="" textlink="">
      <xdr:nvSpPr>
        <xdr:cNvPr id="2" name="Textfeld 1">
          <a:extLst>
            <a:ext uri="{FF2B5EF4-FFF2-40B4-BE49-F238E27FC236}">
              <a16:creationId xmlns:a16="http://schemas.microsoft.com/office/drawing/2014/main" id="{97A738E9-76CE-4638-8597-401FEA948FBA}"/>
            </a:ext>
          </a:extLst>
        </xdr:cNvPr>
        <xdr:cNvSpPr txBox="1"/>
      </xdr:nvSpPr>
      <xdr:spPr>
        <a:xfrm>
          <a:off x="0" y="5521"/>
          <a:ext cx="8089900" cy="19447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effectLst/>
              <a:latin typeface="+mn-lt"/>
              <a:ea typeface="+mn-ea"/>
              <a:cs typeface="+mn-cs"/>
            </a:rPr>
            <a:t>Instruction on how to fill out this TIA (US-Version)</a:t>
          </a:r>
        </a:p>
        <a:p>
          <a:endParaRPr lang="de-CH" sz="400" b="1">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Check </a:t>
          </a:r>
          <a:r>
            <a:rPr lang="en-US" sz="1050" b="1">
              <a:solidFill>
                <a:sysClr val="windowText" lastClr="000000"/>
              </a:solidFill>
              <a:effectLst/>
              <a:latin typeface="+mn-lt"/>
              <a:ea typeface="+mn-ea"/>
              <a:cs typeface="+mn-cs"/>
            </a:rPr>
            <a:t>whether you need a TIA</a:t>
          </a:r>
          <a:r>
            <a:rPr lang="en-US" sz="1050">
              <a:solidFill>
                <a:sysClr val="windowText" lastClr="000000"/>
              </a:solidFill>
              <a:effectLst/>
              <a:latin typeface="+mn-lt"/>
              <a:ea typeface="+mn-ea"/>
              <a:cs typeface="+mn-cs"/>
            </a:rPr>
            <a:t> and who is responsible to perform it (see worksheet "When a TIA is required"). This TIA is </a:t>
          </a:r>
          <a:r>
            <a:rPr lang="en-US" sz="1050" i="1">
              <a:solidFill>
                <a:sysClr val="windowText" lastClr="000000"/>
              </a:solidFill>
              <a:effectLst/>
              <a:latin typeface="+mn-lt"/>
              <a:ea typeface="+mn-ea"/>
              <a:cs typeface="+mn-cs"/>
            </a:rPr>
            <a:t>not</a:t>
          </a:r>
          <a:r>
            <a:rPr lang="en-US" sz="1050">
              <a:solidFill>
                <a:sysClr val="windowText" lastClr="000000"/>
              </a:solidFill>
              <a:effectLst/>
              <a:latin typeface="+mn-lt"/>
              <a:ea typeface="+mn-ea"/>
              <a:cs typeface="+mn-cs"/>
            </a:rPr>
            <a:t> intended for transfers among parties in the EEA and whitelisted countries. Also check, whether the personal data transferred is subject to additional restrictions (such as professional secrecy obligations) that may require an assessment of additional risks of foreign lawful access than required when using the EU SCC (in such cases, see our separate Excel at </a:t>
          </a:r>
          <a:r>
            <a:rPr lang="en-US" sz="1050" u="sng">
              <a:solidFill>
                <a:sysClr val="windowText" lastClr="000000"/>
              </a:solidFill>
              <a:effectLst/>
              <a:latin typeface="+mn-lt"/>
              <a:ea typeface="+mn-ea"/>
              <a:cs typeface="+mn-cs"/>
            </a:rPr>
            <a:t>https://www.rosenthal.ch/downloads/Rosenthal_Cloud_Lawful_Access_Risk_Assessment.xlsx</a:t>
          </a:r>
          <a:r>
            <a:rPr lang="en-US" sz="1050">
              <a:solidFill>
                <a:sysClr val="windowText" lastClr="000000"/>
              </a:solidFill>
              <a:effectLst/>
              <a:latin typeface="+mn-lt"/>
              <a:ea typeface="+mn-ea"/>
              <a:cs typeface="+mn-cs"/>
            </a:rPr>
            <a:t>).</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Step 1</a:t>
          </a:r>
          <a:r>
            <a:rPr lang="en-US" sz="1050">
              <a:solidFill>
                <a:sysClr val="windowText" lastClr="000000"/>
              </a:solidFill>
              <a:effectLst/>
              <a:latin typeface="+mn-lt"/>
              <a:ea typeface="+mn-ea"/>
              <a:cs typeface="+mn-cs"/>
            </a:rPr>
            <a:t> you should describe the transfer at issue. Perform a separate TIA for each transfer, i.e. if there are onward transfers that occur following the original transfer (e.g., from a controller to a processor), then complete a separate TIA for these other transfers. The reason is that each transfer has its own risk profile. However, you only need to perform one TIA if there are several transfers that have the same risk profile (e.g., several group companies that transfer the same kind of personal data for the same purposes to the same parent company in the US). None of the fields in Step 1 are used for the assessment math below; they are for documentation purposes only.</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Step 2</a:t>
          </a:r>
          <a:r>
            <a:rPr lang="en-US" sz="1050">
              <a:solidFill>
                <a:sysClr val="windowText" lastClr="000000"/>
              </a:solidFill>
              <a:effectLst/>
              <a:latin typeface="+mn-lt"/>
              <a:ea typeface="+mn-ea"/>
              <a:cs typeface="+mn-cs"/>
            </a:rPr>
            <a:t>, enter the starting date and number of years for which the TIA is to be made. You should always limit the assessment for a reasonable period of time. You can't in a meaningful manner assess the risk for the next hundred years. The number is relevant for calculating the probability of lawful access you are willing to accept. The period of time is the time for which the data importer will have access to the personal data. After that period, a new TIA has to be made, and, depending on the outcome, the data may continue to remain in the hands of the data importer or the EU SCC have to be terminated and the personal data deleted by the importer.</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29</a:t>
          </a:r>
          <a:r>
            <a:rPr lang="en-US" sz="1050">
              <a:solidFill>
                <a:sysClr val="windowText" lastClr="000000"/>
              </a:solidFill>
              <a:effectLst/>
              <a:latin typeface="+mn-lt"/>
              <a:ea typeface="+mn-ea"/>
              <a:cs typeface="+mn-cs"/>
            </a:rPr>
            <a:t>, enter a number of years. This parameter helps you to determine which probability is acceptable under the EU SCC in order to conclude that you have no reason to believe that a prohibited lawful will occur during the assessment period (i.e. the number in Line 27). Try to imagine of how low the probability of the event (here: a successful lawful access) must be during the assessment period for you to qualify it as being a merely "theoretical" event. Because coming up with a meaningful percentage figure is difficult for most of us, we use a different formula: We all agree that if the chances of the event occurring during the five year assessment period are 50 percent, then the event is not theoretical at all. However, if the chances of the event are so low that an additional 30 years (on top of the initial five) need to pass by for the chances to rise to 50 percent (assuming the probability does neither increase nor decrease over time, like when tossing a coin), most of us would probably consider the chances of the event occurring during the (initial) five years is, indeed, most unlikely if not theoretical. In such a case, put in the number 30, and the spreadsheet will in Line 30 calculate the probability that is acceptable for the assessment period by these standards. This will be used for determining the acceptable risk in Step 4. Of course, based on the foregoing logic, the number in Line 29 must be considerable higher than the one in Line 27 in order to make sense. See also the</a:t>
          </a:r>
          <a:r>
            <a:rPr lang="en-US" sz="1050" baseline="0">
              <a:solidFill>
                <a:sysClr val="windowText" lastClr="000000"/>
              </a:solidFill>
              <a:effectLst/>
              <a:latin typeface="+mn-lt"/>
              <a:ea typeface="+mn-ea"/>
              <a:cs typeface="+mn-cs"/>
            </a:rPr>
            <a:t> footnote. If you do not like this method of determining the permitted probability, you can also simply enter into the percentage value you are happy with in Line 30, thus overwriting the calculated figure (the number on the right will tell you which number of years you have to fill in in Line 29 for the documentation to be consistent; see also the footnote).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32</a:t>
          </a:r>
          <a:r>
            <a:rPr lang="en-US" sz="1050">
              <a:solidFill>
                <a:sysClr val="windowText" lastClr="000000"/>
              </a:solidFill>
              <a:effectLst/>
              <a:latin typeface="+mn-lt"/>
              <a:ea typeface="+mn-ea"/>
              <a:cs typeface="+mn-cs"/>
            </a:rPr>
            <a:t> put in the laws of the target jurisdiction that are considered substandard from the GDPR's and the EU SCC's perspective, i.e. those laws that allow a lawful access that </a:t>
          </a:r>
          <a:r>
            <a:rPr lang="en-US" sz="1100">
              <a:solidFill>
                <a:sysClr val="windowText" lastClr="000000"/>
              </a:solidFill>
              <a:effectLst/>
              <a:latin typeface="+mn-lt"/>
              <a:ea typeface="+mn-ea"/>
              <a:cs typeface="+mn-cs"/>
            </a:rPr>
            <a:t>does not respect the essence of the fundamental rights and freedoms or </a:t>
          </a:r>
          <a:r>
            <a:rPr lang="en-US" sz="1050" i="1">
              <a:solidFill>
                <a:sysClr val="windowText" lastClr="000000"/>
              </a:solidFill>
              <a:effectLst/>
              <a:latin typeface="+mn-lt"/>
              <a:ea typeface="+mn-ea"/>
              <a:cs typeface="+mn-cs"/>
            </a:rPr>
            <a:t>exceeds</a:t>
          </a:r>
          <a:r>
            <a:rPr lang="en-US" sz="1050">
              <a:solidFill>
                <a:sysClr val="windowText" lastClr="000000"/>
              </a:solidFill>
              <a:effectLst/>
              <a:latin typeface="+mn-lt"/>
              <a:ea typeface="+mn-ea"/>
              <a:cs typeface="+mn-cs"/>
            </a:rPr>
            <a:t> what is necessary and proportionate in a democratic society to safeguard one of the objectives listed in Article 23(1) of the GDPR. For the US, the European Court of Justice in its "Schrems II" decision found that this is the case with Section 702 FISA and EO 12.333. For other non-whitelisted countries, you will have to get the advice from local counsel as to which laws may be relevant. </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33</a:t>
          </a:r>
          <a:r>
            <a:rPr lang="en-US" sz="1050">
              <a:solidFill>
                <a:sysClr val="windowText" lastClr="000000"/>
              </a:solidFill>
              <a:effectLst/>
              <a:latin typeface="+mn-lt"/>
              <a:ea typeface="+mn-ea"/>
              <a:cs typeface="+mn-cs"/>
            </a:rPr>
            <a:t>, you only have to include a value if the data importer has no obligation to "defend" your data against the lawful access attempts assessed by this TIA (otherwise you can enter any number). If you conclude the EU SCC, such an obligation will exist. The "defend your data" obligation is necessary to make sure that lawful access requests indeed follow the law. If the obligation does not exist, you can include the probability that the authorities will nevertheless follow the law. This will then be taken into account in Step 4. See also the footnote.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Step 3</a:t>
          </a:r>
          <a:r>
            <a:rPr lang="en-US" sz="1050">
              <a:solidFill>
                <a:sysClr val="windowText" lastClr="000000"/>
              </a:solidFill>
              <a:effectLst/>
              <a:latin typeface="+mn-lt"/>
              <a:ea typeface="+mn-ea"/>
              <a:cs typeface="+mn-cs"/>
            </a:rPr>
            <a:t> we ask you to answer a number of "Yes/No" questions to better assess the overall risk of lawful access. Depending on the response, it is already clear from the outset that there is no risk of the prohibit lawful access occurring (in particular if the personal data remains encrypted all the time). Conversely, there are situations where it is clear that the risk is (normally) too high (for example, if personal data is not encrypted in transit when being communicated over the Internet (where it can be easily picked up by upstream monitoring of Internet backbones). Also, in Line 42 you have to state whether the EU SCC (or another safeguard permitted under Art. 46 GDPR) is used;</a:t>
          </a:r>
          <a:r>
            <a:rPr lang="en-US" sz="1050" baseline="0">
              <a:solidFill>
                <a:sysClr val="windowText" lastClr="000000"/>
              </a:solidFill>
              <a:effectLst/>
              <a:latin typeface="+mn-lt"/>
              <a:ea typeface="+mn-ea"/>
              <a:cs typeface="+mn-cs"/>
            </a:rPr>
            <a:t> in the case of a onward transfer (e.g., if a processor in a non-whitelisted country onward transfers the data to a sub-processor in the same country, the EU SCC permit, for instance, the use of the EU SCC or another back-to-back contract)</a:t>
          </a:r>
          <a:r>
            <a:rPr lang="en-US" sz="1050">
              <a:solidFill>
                <a:sysClr val="windowText" lastClr="000000"/>
              </a:solidFill>
              <a:effectLst/>
              <a:latin typeface="+mn-lt"/>
              <a:ea typeface="+mn-ea"/>
              <a:cs typeface="+mn-cs"/>
            </a:rPr>
            <a:t>. Of course, if you transfer data under one of the accepted exemptions of Art. 49 GDPR, no further assessments are necessary. If you encrypt data in transit, have the EU SCC in place, but can't prevent the data importer (in the non-whitelisted country) from accessing the personal data in clear text, you have to do a case-specific risk analysis, which is done in Step 4. Note that the answer in Line 38 will not effect the outcome of the TIA, but we have included it to remind you to think of the possibility of not transferring personal data to a non-whitelisted country in the first place, but instead use a solution relying exclusively on a data processing in the EEA or whitelisted countries.</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b="1">
              <a:solidFill>
                <a:sysClr val="windowText" lastClr="000000"/>
              </a:solidFill>
              <a:effectLst/>
              <a:latin typeface="+mn-lt"/>
              <a:ea typeface="+mn-ea"/>
              <a:cs typeface="+mn-cs"/>
            </a:rPr>
            <a:t>Step 4</a:t>
          </a:r>
          <a:r>
            <a:rPr lang="en-US" sz="1050">
              <a:solidFill>
                <a:sysClr val="windowText" lastClr="000000"/>
              </a:solidFill>
              <a:effectLst/>
              <a:latin typeface="+mn-lt"/>
              <a:ea typeface="+mn-ea"/>
              <a:cs typeface="+mn-cs"/>
            </a:rPr>
            <a:t> becomes necessary if you need to understand whether you will be facing a relevant risk of a prohibited lawful access in the country of the data importer. This is usually the most problematic and difficult part of a TIA. We have developed a new, math-based method to solve this problem. </a:t>
          </a:r>
          <a:r>
            <a:rPr lang="en-GB" sz="1100">
              <a:solidFill>
                <a:sysClr val="windowText" lastClr="000000"/>
              </a:solidFill>
              <a:effectLst/>
              <a:latin typeface="+mn-lt"/>
              <a:ea typeface="+mn-ea"/>
              <a:cs typeface="+mn-cs"/>
            </a:rPr>
            <a:t>The unique feature of our TIA is that you do </a:t>
          </a:r>
          <a:r>
            <a:rPr lang="en-GB" sz="1100" i="1">
              <a:solidFill>
                <a:sysClr val="windowText" lastClr="000000"/>
              </a:solidFill>
              <a:effectLst/>
              <a:latin typeface="+mn-lt"/>
              <a:ea typeface="+mn-ea"/>
              <a:cs typeface="+mn-cs"/>
            </a:rPr>
            <a:t>not</a:t>
          </a:r>
          <a:r>
            <a:rPr lang="en-GB" sz="1100">
              <a:solidFill>
                <a:sysClr val="windowText" lastClr="000000"/>
              </a:solidFill>
              <a:effectLst/>
              <a:latin typeface="+mn-lt"/>
              <a:ea typeface="+mn-ea"/>
              <a:cs typeface="+mn-cs"/>
            </a:rPr>
            <a:t> have to be sure about the assessments you make when completing the form, and that you can work with rough figures. </a:t>
          </a:r>
          <a:r>
            <a:rPr lang="en-US" sz="1100">
              <a:solidFill>
                <a:sysClr val="windowText" lastClr="000000"/>
              </a:solidFill>
              <a:effectLst/>
              <a:latin typeface="+mn-lt"/>
              <a:ea typeface="+mn-ea"/>
              <a:cs typeface="+mn-cs"/>
            </a:rPr>
            <a:t>The method is also agnostic of whether you believe that lawful access concerns are warranted or not or that you find particular arguments used to prevent such access convincing. Also, the method has been structured to reduce noise and bias in order to get better judgements. We believe that it has clear advantages over the classical approach of only getting a legal opinion. You may still need and want to get a legal opinion to do the TIA, but with our method, you get much clearer results that factor-in the uncertainties any legal opinion will come with. The way how this is achieved is that we rely on probability calculations and a structured approach combining both legal, technical and factual elements. While the approach does not allow us to predict the future (nobody can), such methods are well accepted for assessing risks – which is what a TIA is all about.</a:t>
          </a:r>
          <a:r>
            <a:rPr lang="en-US" sz="1050">
              <a:solidFill>
                <a:sysClr val="windowText" lastClr="000000"/>
              </a:solidFill>
              <a:effectLst/>
              <a:latin typeface="+mn-lt"/>
              <a:ea typeface="+mn-ea"/>
              <a:cs typeface="+mn-cs"/>
            </a:rPr>
            <a:t> Note that the current content of Step 4 has been drafted with</a:t>
          </a:r>
          <a:r>
            <a:rPr lang="en-US" sz="1050" b="1">
              <a:solidFill>
                <a:sysClr val="windowText" lastClr="000000"/>
              </a:solidFill>
              <a:effectLst/>
              <a:latin typeface="+mn-lt"/>
              <a:ea typeface="+mn-ea"/>
              <a:cs typeface="+mn-cs"/>
            </a:rPr>
            <a:t> US law </a:t>
          </a:r>
          <a:r>
            <a:rPr lang="en-US" sz="1050">
              <a:solidFill>
                <a:sysClr val="windowText" lastClr="000000"/>
              </a:solidFill>
              <a:effectLst/>
              <a:latin typeface="+mn-lt"/>
              <a:ea typeface="+mn-ea"/>
              <a:cs typeface="+mn-cs"/>
            </a:rPr>
            <a:t>in mind. For other jurisdictions, different content is necessary. Over time, we or other sources may provide further content for Step 4. Also note that the Excel will automatically "fade out" Step 4 if, based on the other responses, it is not necessary to complete.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You may want to fill-out Step 4 in workshop with a group of people. If you do so, you can make use of the </a:t>
          </a:r>
          <a:r>
            <a:rPr lang="en-US" sz="1050" b="1">
              <a:solidFill>
                <a:sysClr val="windowText" lastClr="000000"/>
              </a:solidFill>
              <a:effectLst/>
              <a:latin typeface="+mn-lt"/>
              <a:ea typeface="+mn-ea"/>
              <a:cs typeface="+mn-cs"/>
            </a:rPr>
            <a:t>Delphi method</a:t>
          </a:r>
          <a:r>
            <a:rPr lang="en-US" sz="1050">
              <a:solidFill>
                <a:sysClr val="windowText" lastClr="000000"/>
              </a:solidFill>
              <a:effectLst/>
              <a:latin typeface="+mn-lt"/>
              <a:ea typeface="+mn-ea"/>
              <a:cs typeface="+mn-cs"/>
            </a:rPr>
            <a:t>. We have already included a section that will help you do so on the</a:t>
          </a:r>
          <a:r>
            <a:rPr lang="en-US" sz="1050" baseline="0">
              <a:solidFill>
                <a:sysClr val="windowText" lastClr="000000"/>
              </a:solidFill>
              <a:effectLst/>
              <a:latin typeface="+mn-lt"/>
              <a:ea typeface="+mn-ea"/>
              <a:cs typeface="+mn-cs"/>
            </a:rPr>
            <a:t> right hand side of the TIA, including a </a:t>
          </a:r>
          <a:r>
            <a:rPr lang="en-US" sz="1050">
              <a:solidFill>
                <a:sysClr val="windowText" lastClr="000000"/>
              </a:solidFill>
              <a:effectLst/>
              <a:latin typeface="+mn-lt"/>
              <a:ea typeface="+mn-ea"/>
              <a:cs typeface="+mn-cs"/>
            </a:rPr>
            <a:t>short instruction on how to use it. The Delphi method aims to improve decision making in groups of people by reducing noise and bias. You can delete the table we have created for the Delphi method once you have used it or if you do not want to use it.</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Lines 51-55</a:t>
          </a:r>
          <a:r>
            <a:rPr lang="en-US" sz="1050">
              <a:solidFill>
                <a:sysClr val="windowText" lastClr="000000"/>
              </a:solidFill>
              <a:effectLst/>
              <a:latin typeface="+mn-lt"/>
              <a:ea typeface="+mn-ea"/>
              <a:cs typeface="+mn-cs"/>
            </a:rPr>
            <a:t> we ask you to assess how probable it is that each of these legal arguments will prevent a prohibited lawful access in your particular case. The arguments are either prerequisites that need to be fulfilled for a lawful access to occur, or they are arguments to otherwise stop such access from happening. Depending on your case and your opinion, you may reach your own conclusion on how probable these arguments will be successful. For instance, if you believe that the "intentionally target" argument (as developed by Alan Raul, see the footnote) is convincing, you may in a particular situation give it a high percentage; if you don't believe so, you may give a low probability. If a particular argument will, in your opinion, not work at all in the scenario at hand, give it a 0% percent chance. If you think that an argument will in any event prevent access, give it a 100%. However, you will usually tend to give more balanced judgements, considering the fact that there may be different views on the argument by the relevant decision makers. If you believe that four out of ten of them will buy into a particular argument, then put in 40%. In other words: You do not have to be sure about an argument; you can work with probabilities, and it is not necessary to be precise. The method will work fine even with very rough figures. </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b="1">
              <a:solidFill>
                <a:sysClr val="windowText" lastClr="000000"/>
              </a:solidFill>
              <a:effectLst/>
              <a:latin typeface="+mn-lt"/>
              <a:ea typeface="+mn-ea"/>
              <a:cs typeface="+mn-cs"/>
            </a:rPr>
            <a:t>Line 57</a:t>
          </a:r>
          <a:r>
            <a:rPr lang="en-US" sz="1050">
              <a:solidFill>
                <a:sysClr val="windowText" lastClr="000000"/>
              </a:solidFill>
              <a:effectLst/>
              <a:latin typeface="+mn-lt"/>
              <a:ea typeface="+mn-ea"/>
              <a:cs typeface="+mn-cs"/>
            </a:rPr>
            <a:t> is usually a "Yes" if you use the EU SCC, but if not (for instance in case of some older BCR), the math will result in an increase of the probability of foreign lawful access based on your assessment in Line 33 of whether the relevant authorities will nevertheless comply with their law.</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59</a:t>
          </a:r>
          <a:r>
            <a:rPr lang="en-US" sz="1050">
              <a:solidFill>
                <a:sysClr val="windowText" lastClr="000000"/>
              </a:solidFill>
              <a:effectLst/>
              <a:latin typeface="+mn-lt"/>
              <a:ea typeface="+mn-ea"/>
              <a:cs typeface="+mn-cs"/>
            </a:rPr>
            <a:t>, you are asked to make an assessment of the probability that the type of personal data at issue is targeted by the relevant authorities when performing the prohibited lawful access exercises. Here, we need to distinguish carefully: We are not asking you to assess how much the authorities may be interested in </a:t>
          </a:r>
          <a:r>
            <a:rPr lang="en-US" sz="1050" i="1">
              <a:solidFill>
                <a:sysClr val="windowText" lastClr="000000"/>
              </a:solidFill>
              <a:effectLst/>
              <a:latin typeface="+mn-lt"/>
              <a:ea typeface="+mn-ea"/>
              <a:cs typeface="+mn-cs"/>
            </a:rPr>
            <a:t>your</a:t>
          </a:r>
          <a:r>
            <a:rPr lang="en-US" sz="1050">
              <a:solidFill>
                <a:sysClr val="windowText" lastClr="000000"/>
              </a:solidFill>
              <a:effectLst/>
              <a:latin typeface="+mn-lt"/>
              <a:ea typeface="+mn-ea"/>
              <a:cs typeface="+mn-cs"/>
            </a:rPr>
            <a:t> data, i.e. the data of your company, your employees, your customers, etc. Such a </a:t>
          </a:r>
          <a:r>
            <a:rPr lang="en-US" sz="1050" i="1">
              <a:solidFill>
                <a:sysClr val="windowText" lastClr="000000"/>
              </a:solidFill>
              <a:effectLst/>
              <a:latin typeface="+mn-lt"/>
              <a:ea typeface="+mn-ea"/>
              <a:cs typeface="+mn-cs"/>
            </a:rPr>
            <a:t>subjective</a:t>
          </a:r>
          <a:r>
            <a:rPr lang="en-US" sz="1050">
              <a:solidFill>
                <a:sysClr val="windowText" lastClr="000000"/>
              </a:solidFill>
              <a:effectLst/>
              <a:latin typeface="+mn-lt"/>
              <a:ea typeface="+mn-ea"/>
              <a:cs typeface="+mn-cs"/>
            </a:rPr>
            <a:t> assessment is not a factor accepted by European data protection authorities. What you need to assess is how probable the category of data at issue is in general the target of access requests by the relevant authorities or a by-catch of such requests. This is an </a:t>
          </a:r>
          <a:r>
            <a:rPr lang="en-US" sz="1050" i="1">
              <a:solidFill>
                <a:sysClr val="windowText" lastClr="000000"/>
              </a:solidFill>
              <a:effectLst/>
              <a:latin typeface="+mn-lt"/>
              <a:ea typeface="+mn-ea"/>
              <a:cs typeface="+mn-cs"/>
            </a:rPr>
            <a:t>objective</a:t>
          </a:r>
          <a:r>
            <a:rPr lang="en-US" sz="1050">
              <a:solidFill>
                <a:sysClr val="windowText" lastClr="000000"/>
              </a:solidFill>
              <a:effectLst/>
              <a:latin typeface="+mn-lt"/>
              <a:ea typeface="+mn-ea"/>
              <a:cs typeface="+mn-cs"/>
            </a:rPr>
            <a:t> factor and, therefore, permissible. However, it should be backed-up in one way or another, to the extent reasonably possible. For example, there are several publications, decisions and reports that provide information as to what kind of data is captured in the context of the lawful access exercises at issue here (we have listed some of them in the corresponding footnote). Also, past experience of the data importer may be taken into account (but usually cannot be the only source, unless it is representative of the overall practice of the relevant authorities). Note that you should not consider in Line 58 any of the legal arguments you already assessed in Lines 51-55 to avoid double counting.</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61</a:t>
          </a:r>
          <a:r>
            <a:rPr lang="en-US" sz="1050">
              <a:solidFill>
                <a:sysClr val="windowText" lastClr="000000"/>
              </a:solidFill>
              <a:effectLst/>
              <a:latin typeface="+mn-lt"/>
              <a:ea typeface="+mn-ea"/>
              <a:cs typeface="+mn-cs"/>
            </a:rPr>
            <a:t>, you are asked to assess the technical ability of the data importer to fulfill the kind of requests that is made under the relevant laws. While the requests may differ from jurisdiction to jurisdiction, in the US they are about constant searching of data for certain keywords, i.e. not all data is collected. Depending on the specific case, it may not be possible for the data importer to perform such searches on the personal data at issue, for instance if the clear text access granted requires prior "release" by the data exporter. In these cases, the data importer will have access to clear text data, but not in a form usable for such searches. This may effectively prevent such data to be picked up even if a search order has been issued. </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63</a:t>
          </a:r>
          <a:r>
            <a:rPr lang="en-US" sz="1050">
              <a:solidFill>
                <a:sysClr val="windowText" lastClr="000000"/>
              </a:solidFill>
              <a:effectLst/>
              <a:latin typeface="+mn-lt"/>
              <a:ea typeface="+mn-ea"/>
              <a:cs typeface="+mn-cs"/>
            </a:rPr>
            <a:t>, please confirm that you have a measure in place that will warn you if the circumstances that you rely on for the assessment change during the assessment period. Without such a measure, you can't rely on the assessment and the transfer is automatically considered as too risky when using the Excel.</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The </a:t>
          </a:r>
          <a:r>
            <a:rPr lang="en-US" sz="1050" b="1">
              <a:solidFill>
                <a:sysClr val="windowText" lastClr="000000"/>
              </a:solidFill>
              <a:effectLst/>
              <a:latin typeface="+mn-lt"/>
              <a:ea typeface="+mn-ea"/>
              <a:cs typeface="+mn-cs"/>
            </a:rPr>
            <a:t>Lines 65-73</a:t>
          </a:r>
          <a:r>
            <a:rPr lang="en-US" sz="1050">
              <a:solidFill>
                <a:sysClr val="windowText" lastClr="000000"/>
              </a:solidFill>
              <a:effectLst/>
              <a:latin typeface="+mn-lt"/>
              <a:ea typeface="+mn-ea"/>
              <a:cs typeface="+mn-cs"/>
            </a:rPr>
            <a:t> will provide you with the "residual" risk of a prohibited lawful access occurring during the assessment period, calculated based on the assessments made by you. Whether it is acceptable or not depends on whether the probability is below the figure determined in Line 30, based on your assessment in Line 29 (see above). Keep in mind that the years in Line 71 and 72 are calculated on the assumption that the risk neither increases nor decreases over time. Therefore, do not perform such assessments on very long periods that you can't reasonably oversee.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75</a:t>
          </a:r>
          <a:r>
            <a:rPr lang="en-US" sz="1050">
              <a:solidFill>
                <a:sysClr val="windowText" lastClr="000000"/>
              </a:solidFill>
              <a:effectLst/>
              <a:latin typeface="+mn-lt"/>
              <a:ea typeface="+mn-ea"/>
              <a:cs typeface="+mn-cs"/>
            </a:rPr>
            <a:t> you can document, for the purpose of accountability, on how you achieved the above assessments. You may make reference to a legal opinion or other sources you have relied on, as applicable.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the </a:t>
          </a:r>
          <a:r>
            <a:rPr lang="en-US" sz="1050" b="1">
              <a:solidFill>
                <a:sysClr val="windowText" lastClr="000000"/>
              </a:solidFill>
              <a:effectLst/>
              <a:latin typeface="+mn-lt"/>
              <a:ea typeface="+mn-ea"/>
              <a:cs typeface="+mn-cs"/>
            </a:rPr>
            <a:t>Final Step</a:t>
          </a:r>
          <a:r>
            <a:rPr lang="en-US" sz="1050">
              <a:solidFill>
                <a:sysClr val="windowText" lastClr="000000"/>
              </a:solidFill>
              <a:effectLst/>
              <a:latin typeface="+mn-lt"/>
              <a:ea typeface="+mn-ea"/>
              <a:cs typeface="+mn-cs"/>
            </a:rPr>
            <a:t>, you get the overall result of the assessment. The answer is provided to you automatically based on the above results. Please include the names of the stakeholders and experts who have been involved, and have the responsible persons sign the TIA, if possible.</a:t>
          </a:r>
          <a:endParaRPr lang="de-CH" sz="1050">
            <a:solidFill>
              <a:sysClr val="windowText" lastClr="000000"/>
            </a:solidFill>
            <a:effectLst/>
            <a:latin typeface="+mn-lt"/>
            <a:ea typeface="+mn-ea"/>
            <a:cs typeface="+mn-cs"/>
          </a:endParaRPr>
        </a:p>
        <a:p>
          <a:r>
            <a:rPr lang="en-US" sz="1050">
              <a:solidFill>
                <a:sysClr val="windowText" lastClr="000000"/>
              </a:solidFill>
              <a:effectLst/>
              <a:latin typeface="+mn-lt"/>
              <a:ea typeface="+mn-ea"/>
              <a:cs typeface="+mn-cs"/>
            </a:rPr>
            <a:t> </a:t>
          </a:r>
          <a:endParaRPr lang="de-CH" sz="1100">
            <a:solidFill>
              <a:sysClr val="windowText" lastClr="000000"/>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3338402</xdr:colOff>
      <xdr:row>171</xdr:row>
      <xdr:rowOff>880124</xdr:rowOff>
    </xdr:from>
    <xdr:to>
      <xdr:col>3</xdr:col>
      <xdr:colOff>4150160</xdr:colOff>
      <xdr:row>172</xdr:row>
      <xdr:rowOff>42278</xdr:rowOff>
    </xdr:to>
    <xdr:pic>
      <xdr:nvPicPr>
        <xdr:cNvPr id="2" name="Grafik 1" descr="Creative Commons Lizenzvertrag">
          <a:extLst>
            <a:ext uri="{FF2B5EF4-FFF2-40B4-BE49-F238E27FC236}">
              <a16:creationId xmlns:a16="http://schemas.microsoft.com/office/drawing/2014/main" id="{4A516728-08DA-4EB6-8543-DF8B58F3F8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7226" y="75884830"/>
          <a:ext cx="811758" cy="29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3</xdr:col>
      <xdr:colOff>2636166</xdr:colOff>
      <xdr:row>160</xdr:row>
      <xdr:rowOff>1014596</xdr:rowOff>
    </xdr:from>
    <xdr:ext cx="659358" cy="244362"/>
    <xdr:pic>
      <xdr:nvPicPr>
        <xdr:cNvPr id="2" name="Grafik 1" descr="Creative Commons Lizenzvertrag">
          <a:extLst>
            <a:ext uri="{FF2B5EF4-FFF2-40B4-BE49-F238E27FC236}">
              <a16:creationId xmlns:a16="http://schemas.microsoft.com/office/drawing/2014/main" id="{2DD26F6B-91F4-49E3-8DD0-E17FD49C8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4616" y="129481446"/>
          <a:ext cx="659358" cy="2443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524433</xdr:colOff>
      <xdr:row>1</xdr:row>
      <xdr:rowOff>391223</xdr:rowOff>
    </xdr:from>
    <xdr:ext cx="2671867" cy="655821"/>
    <xdr:sp macro="" textlink="">
      <xdr:nvSpPr>
        <xdr:cNvPr id="3" name="Textfeld 2">
          <a:extLst>
            <a:ext uri="{FF2B5EF4-FFF2-40B4-BE49-F238E27FC236}">
              <a16:creationId xmlns:a16="http://schemas.microsoft.com/office/drawing/2014/main" id="{192B032A-A0F7-4F89-839E-E1630D3EBC64}"/>
            </a:ext>
          </a:extLst>
        </xdr:cNvPr>
        <xdr:cNvSpPr txBox="1"/>
      </xdr:nvSpPr>
      <xdr:spPr>
        <a:xfrm rot="316978">
          <a:off x="5902607" y="689397"/>
          <a:ext cx="2671867" cy="65582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CH" sz="900">
              <a:solidFill>
                <a:srgbClr val="FF0000"/>
              </a:solidFill>
            </a:rPr>
            <a:t>Sample</a:t>
          </a:r>
          <a:r>
            <a:rPr lang="de-CH" sz="900" baseline="0">
              <a:solidFill>
                <a:srgbClr val="FF0000"/>
              </a:solidFill>
            </a:rPr>
            <a:t> content for informational purposes only - no legal advice. Thank you David Vasella, WalderWyss, and Natasa Lalatovic Djordjevic of local counsel for the community contribution.</a:t>
          </a:r>
          <a:endParaRPr lang="de-CH" sz="900">
            <a:solidFill>
              <a:srgbClr val="FF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3</xdr:col>
      <xdr:colOff>3437732</xdr:colOff>
      <xdr:row>160</xdr:row>
      <xdr:rowOff>848518</xdr:rowOff>
    </xdr:from>
    <xdr:to>
      <xdr:col>3</xdr:col>
      <xdr:colOff>4261590</xdr:colOff>
      <xdr:row>161</xdr:row>
      <xdr:rowOff>115202</xdr:rowOff>
    </xdr:to>
    <xdr:pic>
      <xdr:nvPicPr>
        <xdr:cNvPr id="2" name="Grafik 1" descr="Creative Commons Lizenzvertrag">
          <a:extLst>
            <a:ext uri="{FF2B5EF4-FFF2-40B4-BE49-F238E27FC236}">
              <a16:creationId xmlns:a16="http://schemas.microsoft.com/office/drawing/2014/main" id="{A33CDD63-4BBB-4E9F-8998-6A3073129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03482" y="122044618"/>
          <a:ext cx="823858" cy="289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2266740</xdr:colOff>
      <xdr:row>1</xdr:row>
      <xdr:rowOff>544610</xdr:rowOff>
    </xdr:from>
    <xdr:ext cx="1889365" cy="374077"/>
    <xdr:sp macro="" textlink="">
      <xdr:nvSpPr>
        <xdr:cNvPr id="3" name="Textfeld 2">
          <a:extLst>
            <a:ext uri="{FF2B5EF4-FFF2-40B4-BE49-F238E27FC236}">
              <a16:creationId xmlns:a16="http://schemas.microsoft.com/office/drawing/2014/main" id="{02EFF7CE-22D5-43F2-9F69-0A9BB2839E97}"/>
            </a:ext>
          </a:extLst>
        </xdr:cNvPr>
        <xdr:cNvSpPr txBox="1"/>
      </xdr:nvSpPr>
      <xdr:spPr>
        <a:xfrm rot="316978">
          <a:off x="7632490" y="843060"/>
          <a:ext cx="1889365" cy="37407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CH" sz="900">
              <a:solidFill>
                <a:srgbClr val="FF0000"/>
              </a:solidFill>
            </a:rPr>
            <a:t>Sample</a:t>
          </a:r>
          <a:r>
            <a:rPr lang="de-CH" sz="900" baseline="0">
              <a:solidFill>
                <a:srgbClr val="FF0000"/>
              </a:solidFill>
            </a:rPr>
            <a:t> content for informational purposes only - no legal advice. </a:t>
          </a:r>
          <a:endParaRPr lang="de-CH" sz="900">
            <a:solidFill>
              <a:srgbClr val="FF0000"/>
            </a:solidFill>
          </a:endParaRP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3</xdr:col>
      <xdr:colOff>2636166</xdr:colOff>
      <xdr:row>160</xdr:row>
      <xdr:rowOff>1014595</xdr:rowOff>
    </xdr:from>
    <xdr:to>
      <xdr:col>3</xdr:col>
      <xdr:colOff>3455154</xdr:colOff>
      <xdr:row>161</xdr:row>
      <xdr:rowOff>5300</xdr:rowOff>
    </xdr:to>
    <xdr:pic>
      <xdr:nvPicPr>
        <xdr:cNvPr id="2" name="Grafik 1" descr="Creative Commons Lizenzvertrag">
          <a:extLst>
            <a:ext uri="{FF2B5EF4-FFF2-40B4-BE49-F238E27FC236}">
              <a16:creationId xmlns:a16="http://schemas.microsoft.com/office/drawing/2014/main" id="{EF97BF8B-77BE-4794-BADD-FD3FAF6345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4616" y="96004245"/>
          <a:ext cx="818988" cy="292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180731</xdr:colOff>
      <xdr:row>1</xdr:row>
      <xdr:rowOff>300795</xdr:rowOff>
    </xdr:from>
    <xdr:ext cx="2671867" cy="796693"/>
    <xdr:sp macro="" textlink="">
      <xdr:nvSpPr>
        <xdr:cNvPr id="4" name="Textfeld 3">
          <a:extLst>
            <a:ext uri="{FF2B5EF4-FFF2-40B4-BE49-F238E27FC236}">
              <a16:creationId xmlns:a16="http://schemas.microsoft.com/office/drawing/2014/main" id="{BD8409AD-BA1A-46AA-86FD-3CC8976E8F4C}"/>
            </a:ext>
          </a:extLst>
        </xdr:cNvPr>
        <xdr:cNvSpPr txBox="1"/>
      </xdr:nvSpPr>
      <xdr:spPr>
        <a:xfrm rot="316978">
          <a:off x="5558387" y="598451"/>
          <a:ext cx="2671867" cy="79669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CH" sz="900">
              <a:solidFill>
                <a:srgbClr val="FF0000"/>
              </a:solidFill>
            </a:rPr>
            <a:t>Sample</a:t>
          </a:r>
          <a:r>
            <a:rPr lang="de-CH" sz="900" baseline="0">
              <a:solidFill>
                <a:srgbClr val="FF0000"/>
              </a:solidFill>
            </a:rPr>
            <a:t> content for informational purposes only - no legal advice. Thank you David Vasella, WalderWyss, and local counsel Andrea Radonjanin and Andrea Lazarevska of Moravcevic Vojnovic i Partneri for the community contribution.</a:t>
          </a:r>
          <a:endParaRPr lang="de-CH" sz="900">
            <a:solidFill>
              <a:srgbClr val="FF0000"/>
            </a:solidFill>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3</xdr:col>
      <xdr:colOff>2636166</xdr:colOff>
      <xdr:row>160</xdr:row>
      <xdr:rowOff>1014596</xdr:rowOff>
    </xdr:from>
    <xdr:ext cx="659358" cy="244362"/>
    <xdr:pic>
      <xdr:nvPicPr>
        <xdr:cNvPr id="2" name="Grafik 1" descr="Creative Commons Lizenzvertrag">
          <a:extLst>
            <a:ext uri="{FF2B5EF4-FFF2-40B4-BE49-F238E27FC236}">
              <a16:creationId xmlns:a16="http://schemas.microsoft.com/office/drawing/2014/main" id="{B9944822-1BE2-4D7C-8F82-84994DA82C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4616" y="140397096"/>
          <a:ext cx="659358" cy="2443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1509059</xdr:colOff>
      <xdr:row>1</xdr:row>
      <xdr:rowOff>537881</xdr:rowOff>
    </xdr:from>
    <xdr:ext cx="1889365" cy="374077"/>
    <xdr:sp macro="" textlink="">
      <xdr:nvSpPr>
        <xdr:cNvPr id="3" name="Textfeld 2">
          <a:extLst>
            <a:ext uri="{FF2B5EF4-FFF2-40B4-BE49-F238E27FC236}">
              <a16:creationId xmlns:a16="http://schemas.microsoft.com/office/drawing/2014/main" id="{3B59B31B-1B18-40A1-B4E5-FA8D3F0958C7}"/>
            </a:ext>
          </a:extLst>
        </xdr:cNvPr>
        <xdr:cNvSpPr txBox="1"/>
      </xdr:nvSpPr>
      <xdr:spPr>
        <a:xfrm rot="316978">
          <a:off x="6887883" y="836705"/>
          <a:ext cx="1889365" cy="37407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CH" sz="900">
              <a:solidFill>
                <a:srgbClr val="FF0000"/>
              </a:solidFill>
            </a:rPr>
            <a:t>Sample</a:t>
          </a:r>
          <a:r>
            <a:rPr lang="de-CH" sz="900" baseline="0">
              <a:solidFill>
                <a:srgbClr val="FF0000"/>
              </a:solidFill>
            </a:rPr>
            <a:t> content for informational purposes only - no legal advice. </a:t>
          </a:r>
          <a:endParaRPr lang="de-CH" sz="900">
            <a:solidFill>
              <a:srgbClr val="FF0000"/>
            </a:solidFill>
          </a:endParaRP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4</xdr:col>
      <xdr:colOff>2636166</xdr:colOff>
      <xdr:row>123</xdr:row>
      <xdr:rowOff>1014595</xdr:rowOff>
    </xdr:from>
    <xdr:to>
      <xdr:col>4</xdr:col>
      <xdr:colOff>3447924</xdr:colOff>
      <xdr:row>124</xdr:row>
      <xdr:rowOff>176748</xdr:rowOff>
    </xdr:to>
    <xdr:pic>
      <xdr:nvPicPr>
        <xdr:cNvPr id="2" name="Grafik 1" descr="Creative Commons Lizenzvertrag">
          <a:extLst>
            <a:ext uri="{FF2B5EF4-FFF2-40B4-BE49-F238E27FC236}">
              <a16:creationId xmlns:a16="http://schemas.microsoft.com/office/drawing/2014/main" id="{71926D75-0E71-40E4-9938-F89DE88A7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9216" y="45820195"/>
          <a:ext cx="811758" cy="2924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1794344</xdr:colOff>
      <xdr:row>1</xdr:row>
      <xdr:rowOff>394622</xdr:rowOff>
    </xdr:from>
    <xdr:ext cx="1499427" cy="561609"/>
    <xdr:sp macro="" textlink="">
      <xdr:nvSpPr>
        <xdr:cNvPr id="3" name="Textfeld 2">
          <a:extLst>
            <a:ext uri="{FF2B5EF4-FFF2-40B4-BE49-F238E27FC236}">
              <a16:creationId xmlns:a16="http://schemas.microsoft.com/office/drawing/2014/main" id="{DCD8F53D-1679-4978-B4A8-EFE6AF988592}"/>
            </a:ext>
          </a:extLst>
        </xdr:cNvPr>
        <xdr:cNvSpPr txBox="1"/>
      </xdr:nvSpPr>
      <xdr:spPr>
        <a:xfrm rot="316978">
          <a:off x="7147394" y="693072"/>
          <a:ext cx="1499427" cy="56160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de-CH" sz="900">
              <a:solidFill>
                <a:srgbClr val="FF0000"/>
              </a:solidFill>
            </a:rPr>
            <a:t>For </a:t>
          </a:r>
          <a:r>
            <a:rPr lang="de-CH" sz="900" baseline="0">
              <a:solidFill>
                <a:srgbClr val="FF0000"/>
              </a:solidFill>
            </a:rPr>
            <a:t>country-specific TIAs and more information see </a:t>
          </a:r>
          <a:r>
            <a:rPr lang="de-CH" sz="900">
              <a:solidFill>
                <a:srgbClr val="FF0000"/>
              </a:solidFill>
            </a:rPr>
            <a:t>https://bit.ly/3JnM4Lb</a:t>
          </a:r>
        </a:p>
        <a:p>
          <a:pPr algn="ctr"/>
          <a:endParaRPr lang="de-CH" sz="900">
            <a:solidFill>
              <a:srgbClr val="FF0000"/>
            </a:solidFill>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5</xdr:col>
      <xdr:colOff>114300</xdr:colOff>
      <xdr:row>0</xdr:row>
      <xdr:rowOff>63500</xdr:rowOff>
    </xdr:from>
    <xdr:to>
      <xdr:col>8</xdr:col>
      <xdr:colOff>0</xdr:colOff>
      <xdr:row>0</xdr:row>
      <xdr:rowOff>355600</xdr:rowOff>
    </xdr:to>
    <xdr:sp macro="" textlink="">
      <xdr:nvSpPr>
        <xdr:cNvPr id="2" name="Textfeld 1">
          <a:extLst>
            <a:ext uri="{FF2B5EF4-FFF2-40B4-BE49-F238E27FC236}">
              <a16:creationId xmlns:a16="http://schemas.microsoft.com/office/drawing/2014/main" id="{EB82E5AC-09ED-4A4E-9B18-D1750AB40319}"/>
            </a:ext>
          </a:extLst>
        </xdr:cNvPr>
        <xdr:cNvSpPr txBox="1"/>
      </xdr:nvSpPr>
      <xdr:spPr>
        <a:xfrm>
          <a:off x="7632700" y="63500"/>
          <a:ext cx="2133600" cy="2921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50">
              <a:solidFill>
                <a:sysClr val="windowText" lastClr="000000"/>
              </a:solidFill>
            </a:rPr>
            <a:t>If necessary, attach documentation</a:t>
          </a:r>
        </a:p>
      </xdr:txBody>
    </xdr:sp>
    <xdr:clientData/>
  </xdr:twoCellAnchor>
  <xdr:twoCellAnchor>
    <xdr:from>
      <xdr:col>7</xdr:col>
      <xdr:colOff>52767</xdr:colOff>
      <xdr:row>5</xdr:row>
      <xdr:rowOff>141514</xdr:rowOff>
    </xdr:from>
    <xdr:to>
      <xdr:col>7</xdr:col>
      <xdr:colOff>786990</xdr:colOff>
      <xdr:row>5</xdr:row>
      <xdr:rowOff>557020</xdr:rowOff>
    </xdr:to>
    <xdr:sp macro="" textlink="">
      <xdr:nvSpPr>
        <xdr:cNvPr id="3" name="Textfeld 2">
          <a:extLst>
            <a:ext uri="{FF2B5EF4-FFF2-40B4-BE49-F238E27FC236}">
              <a16:creationId xmlns:a16="http://schemas.microsoft.com/office/drawing/2014/main" id="{F5E8C56F-1DE3-4B8D-87BB-397EC0E1DA93}"/>
            </a:ext>
          </a:extLst>
        </xdr:cNvPr>
        <xdr:cNvSpPr txBox="1"/>
      </xdr:nvSpPr>
      <xdr:spPr>
        <a:xfrm rot="394381">
          <a:off x="9018967" y="1386114"/>
          <a:ext cx="734223" cy="4155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CH" sz="700">
              <a:solidFill>
                <a:srgbClr val="FF0000"/>
              </a:solidFill>
            </a:rPr>
            <a:t>See TIA Scenarios and other worksheets</a:t>
          </a:r>
        </a:p>
      </xdr:txBody>
    </xdr:sp>
    <xdr:clientData/>
  </xdr:twoCellAnchor>
  <xdr:twoCellAnchor editAs="oneCell">
    <xdr:from>
      <xdr:col>6</xdr:col>
      <xdr:colOff>757787</xdr:colOff>
      <xdr:row>120</xdr:row>
      <xdr:rowOff>13138</xdr:rowOff>
    </xdr:from>
    <xdr:to>
      <xdr:col>8</xdr:col>
      <xdr:colOff>6131</xdr:colOff>
      <xdr:row>120</xdr:row>
      <xdr:rowOff>302173</xdr:rowOff>
    </xdr:to>
    <xdr:pic>
      <xdr:nvPicPr>
        <xdr:cNvPr id="4" name="Grafik 3" descr="Creative Commons Lizenzvertrag">
          <a:extLst>
            <a:ext uri="{FF2B5EF4-FFF2-40B4-BE49-F238E27FC236}">
              <a16:creationId xmlns:a16="http://schemas.microsoft.com/office/drawing/2014/main" id="{950FEBFC-460C-4758-9161-CD5973103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1987" y="6421163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30</xdr:row>
      <xdr:rowOff>453572</xdr:rowOff>
    </xdr:from>
    <xdr:to>
      <xdr:col>18</xdr:col>
      <xdr:colOff>35922</xdr:colOff>
      <xdr:row>31</xdr:row>
      <xdr:rowOff>1204138</xdr:rowOff>
    </xdr:to>
    <xdr:pic>
      <xdr:nvPicPr>
        <xdr:cNvPr id="8" name="Grafik 7">
          <a:extLst>
            <a:ext uri="{FF2B5EF4-FFF2-40B4-BE49-F238E27FC236}">
              <a16:creationId xmlns:a16="http://schemas.microsoft.com/office/drawing/2014/main" id="{2C04FA9B-D42D-431C-8FD3-6A236EC1B37C}"/>
            </a:ext>
          </a:extLst>
        </xdr:cNvPr>
        <xdr:cNvPicPr>
          <a:picLocks noChangeAspect="1"/>
        </xdr:cNvPicPr>
      </xdr:nvPicPr>
      <xdr:blipFill>
        <a:blip xmlns:r="http://schemas.openxmlformats.org/officeDocument/2006/relationships" r:embed="rId2"/>
        <a:stretch>
          <a:fillRect/>
        </a:stretch>
      </xdr:blipFill>
      <xdr:spPr>
        <a:xfrm>
          <a:off x="15720786" y="14886215"/>
          <a:ext cx="5369922" cy="1213209"/>
        </a:xfrm>
        <a:prstGeom prst="rect">
          <a:avLst/>
        </a:prstGeom>
      </xdr:spPr>
    </xdr:pic>
    <xdr:clientData/>
  </xdr:twoCellAnchor>
  <xdr:twoCellAnchor editAs="oneCell">
    <xdr:from>
      <xdr:col>11</xdr:col>
      <xdr:colOff>0</xdr:colOff>
      <xdr:row>31</xdr:row>
      <xdr:rowOff>1369786</xdr:rowOff>
    </xdr:from>
    <xdr:to>
      <xdr:col>18</xdr:col>
      <xdr:colOff>368922</xdr:colOff>
      <xdr:row>33</xdr:row>
      <xdr:rowOff>63962</xdr:rowOff>
    </xdr:to>
    <xdr:pic>
      <xdr:nvPicPr>
        <xdr:cNvPr id="9" name="Grafik 8">
          <a:extLst>
            <a:ext uri="{FF2B5EF4-FFF2-40B4-BE49-F238E27FC236}">
              <a16:creationId xmlns:a16="http://schemas.microsoft.com/office/drawing/2014/main" id="{04D6F3D7-0682-4482-92B2-6BACDD457B55}"/>
            </a:ext>
          </a:extLst>
        </xdr:cNvPr>
        <xdr:cNvPicPr>
          <a:picLocks noChangeAspect="1"/>
        </xdr:cNvPicPr>
      </xdr:nvPicPr>
      <xdr:blipFill>
        <a:blip xmlns:r="http://schemas.openxmlformats.org/officeDocument/2006/relationships" r:embed="rId3"/>
        <a:stretch>
          <a:fillRect/>
        </a:stretch>
      </xdr:blipFill>
      <xdr:spPr>
        <a:xfrm>
          <a:off x="15720786" y="16265072"/>
          <a:ext cx="5702922" cy="1352104"/>
        </a:xfrm>
        <a:prstGeom prst="rect">
          <a:avLst/>
        </a:prstGeom>
      </xdr:spPr>
    </xdr:pic>
    <xdr:clientData/>
  </xdr:twoCellAnchor>
  <xdr:twoCellAnchor editAs="oneCell">
    <xdr:from>
      <xdr:col>11</xdr:col>
      <xdr:colOff>0</xdr:colOff>
      <xdr:row>33</xdr:row>
      <xdr:rowOff>299355</xdr:rowOff>
    </xdr:from>
    <xdr:to>
      <xdr:col>18</xdr:col>
      <xdr:colOff>352901</xdr:colOff>
      <xdr:row>33</xdr:row>
      <xdr:rowOff>897315</xdr:rowOff>
    </xdr:to>
    <xdr:pic>
      <xdr:nvPicPr>
        <xdr:cNvPr id="10" name="Grafik 9">
          <a:extLst>
            <a:ext uri="{FF2B5EF4-FFF2-40B4-BE49-F238E27FC236}">
              <a16:creationId xmlns:a16="http://schemas.microsoft.com/office/drawing/2014/main" id="{7E055960-AE1F-413D-8216-8D0F8E14ED4B}"/>
            </a:ext>
          </a:extLst>
        </xdr:cNvPr>
        <xdr:cNvPicPr>
          <a:picLocks noChangeAspect="1"/>
        </xdr:cNvPicPr>
      </xdr:nvPicPr>
      <xdr:blipFill>
        <a:blip xmlns:r="http://schemas.openxmlformats.org/officeDocument/2006/relationships" r:embed="rId4"/>
        <a:stretch>
          <a:fillRect/>
        </a:stretch>
      </xdr:blipFill>
      <xdr:spPr>
        <a:xfrm>
          <a:off x="15720786" y="17852569"/>
          <a:ext cx="5686901" cy="597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165100</xdr:colOff>
      <xdr:row>63</xdr:row>
      <xdr:rowOff>228600</xdr:rowOff>
    </xdr:from>
    <xdr:to>
      <xdr:col>4</xdr:col>
      <xdr:colOff>279400</xdr:colOff>
      <xdr:row>69</xdr:row>
      <xdr:rowOff>12700</xdr:rowOff>
    </xdr:to>
    <xdr:sp macro="" textlink="">
      <xdr:nvSpPr>
        <xdr:cNvPr id="2" name="Geschweifte Klammer rechts 1">
          <a:extLst>
            <a:ext uri="{FF2B5EF4-FFF2-40B4-BE49-F238E27FC236}">
              <a16:creationId xmlns:a16="http://schemas.microsoft.com/office/drawing/2014/main" id="{115505A8-CDA2-4ACD-9752-2F45FB134C19}"/>
            </a:ext>
          </a:extLst>
        </xdr:cNvPr>
        <xdr:cNvSpPr/>
      </xdr:nvSpPr>
      <xdr:spPr>
        <a:xfrm>
          <a:off x="6724650" y="25012650"/>
          <a:ext cx="114300" cy="1022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oneCellAnchor>
    <xdr:from>
      <xdr:col>4</xdr:col>
      <xdr:colOff>304800</xdr:colOff>
      <xdr:row>65</xdr:row>
      <xdr:rowOff>95250</xdr:rowOff>
    </xdr:from>
    <xdr:ext cx="1879232" cy="264560"/>
    <xdr:sp macro="" textlink="">
      <xdr:nvSpPr>
        <xdr:cNvPr id="3" name="Textfeld 2">
          <a:extLst>
            <a:ext uri="{FF2B5EF4-FFF2-40B4-BE49-F238E27FC236}">
              <a16:creationId xmlns:a16="http://schemas.microsoft.com/office/drawing/2014/main" id="{BB5B5690-0E2E-4472-A243-04D097F7FD35}"/>
            </a:ext>
          </a:extLst>
        </xdr:cNvPr>
        <xdr:cNvSpPr txBox="1"/>
      </xdr:nvSpPr>
      <xdr:spPr>
        <a:xfrm>
          <a:off x="6864350" y="25380950"/>
          <a:ext cx="18792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chemeClr val="accent1">
                  <a:lumMod val="60000"/>
                  <a:lumOff val="40000"/>
                </a:schemeClr>
              </a:solidFill>
            </a:rPr>
            <a:t>during the assessment period</a:t>
          </a:r>
        </a:p>
      </xdr:txBody>
    </xdr:sp>
    <xdr:clientData/>
  </xdr:oneCellAnchor>
  <xdr:twoCellAnchor>
    <xdr:from>
      <xdr:col>5</xdr:col>
      <xdr:colOff>114300</xdr:colOff>
      <xdr:row>0</xdr:row>
      <xdr:rowOff>63500</xdr:rowOff>
    </xdr:from>
    <xdr:to>
      <xdr:col>8</xdr:col>
      <xdr:colOff>0</xdr:colOff>
      <xdr:row>0</xdr:row>
      <xdr:rowOff>355600</xdr:rowOff>
    </xdr:to>
    <xdr:sp macro="" textlink="">
      <xdr:nvSpPr>
        <xdr:cNvPr id="4" name="Textfeld 3">
          <a:extLst>
            <a:ext uri="{FF2B5EF4-FFF2-40B4-BE49-F238E27FC236}">
              <a16:creationId xmlns:a16="http://schemas.microsoft.com/office/drawing/2014/main" id="{1840373A-F2A0-4FA4-ACB5-939E74B02458}"/>
            </a:ext>
          </a:extLst>
        </xdr:cNvPr>
        <xdr:cNvSpPr txBox="1"/>
      </xdr:nvSpPr>
      <xdr:spPr>
        <a:xfrm>
          <a:off x="7537450" y="63500"/>
          <a:ext cx="2139950" cy="2921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50">
              <a:solidFill>
                <a:sysClr val="windowText" lastClr="000000"/>
              </a:solidFill>
            </a:rPr>
            <a:t>If necessary, attach documentation</a:t>
          </a:r>
        </a:p>
      </xdr:txBody>
    </xdr:sp>
    <xdr:clientData/>
  </xdr:twoCellAnchor>
  <xdr:twoCellAnchor>
    <xdr:from>
      <xdr:col>7</xdr:col>
      <xdr:colOff>60236</xdr:colOff>
      <xdr:row>5</xdr:row>
      <xdr:rowOff>21985</xdr:rowOff>
    </xdr:from>
    <xdr:to>
      <xdr:col>7</xdr:col>
      <xdr:colOff>794459</xdr:colOff>
      <xdr:row>5</xdr:row>
      <xdr:rowOff>437491</xdr:rowOff>
    </xdr:to>
    <xdr:sp macro="" textlink="">
      <xdr:nvSpPr>
        <xdr:cNvPr id="5" name="Textfeld 4">
          <a:extLst>
            <a:ext uri="{FF2B5EF4-FFF2-40B4-BE49-F238E27FC236}">
              <a16:creationId xmlns:a16="http://schemas.microsoft.com/office/drawing/2014/main" id="{09C284EF-7A04-44D2-869F-94374977837A}"/>
            </a:ext>
          </a:extLst>
        </xdr:cNvPr>
        <xdr:cNvSpPr txBox="1"/>
      </xdr:nvSpPr>
      <xdr:spPr>
        <a:xfrm rot="394381">
          <a:off x="8937536" y="1266585"/>
          <a:ext cx="734223" cy="4155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CH" sz="700">
              <a:solidFill>
                <a:srgbClr val="FF0000"/>
              </a:solidFill>
            </a:rPr>
            <a:t>See TIA Scenarios and other worksheets</a:t>
          </a:r>
        </a:p>
      </xdr:txBody>
    </xdr:sp>
    <xdr:clientData/>
  </xdr:twoCellAnchor>
  <xdr:twoCellAnchor editAs="oneCell">
    <xdr:from>
      <xdr:col>6</xdr:col>
      <xdr:colOff>757787</xdr:colOff>
      <xdr:row>111</xdr:row>
      <xdr:rowOff>13138</xdr:rowOff>
    </xdr:from>
    <xdr:to>
      <xdr:col>8</xdr:col>
      <xdr:colOff>6131</xdr:colOff>
      <xdr:row>111</xdr:row>
      <xdr:rowOff>302173</xdr:rowOff>
    </xdr:to>
    <xdr:pic>
      <xdr:nvPicPr>
        <xdr:cNvPr id="6" name="Grafik 5" descr="Creative Commons Lizenzvertrag">
          <a:extLst>
            <a:ext uri="{FF2B5EF4-FFF2-40B4-BE49-F238E27FC236}">
              <a16:creationId xmlns:a16="http://schemas.microsoft.com/office/drawing/2014/main" id="{73FF587A-7862-4434-B657-12ED88C57C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4701583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xdr:colOff>
      <xdr:row>63</xdr:row>
      <xdr:rowOff>0</xdr:rowOff>
    </xdr:from>
    <xdr:to>
      <xdr:col>20</xdr:col>
      <xdr:colOff>745436</xdr:colOff>
      <xdr:row>73</xdr:row>
      <xdr:rowOff>0</xdr:rowOff>
    </xdr:to>
    <xdr:sp macro="" textlink="">
      <xdr:nvSpPr>
        <xdr:cNvPr id="7" name="Textfeld 6">
          <a:extLst>
            <a:ext uri="{FF2B5EF4-FFF2-40B4-BE49-F238E27FC236}">
              <a16:creationId xmlns:a16="http://schemas.microsoft.com/office/drawing/2014/main" id="{7727F7E4-A528-47B8-9F3A-F63CFF3E54F4}"/>
            </a:ext>
          </a:extLst>
        </xdr:cNvPr>
        <xdr:cNvSpPr txBox="1"/>
      </xdr:nvSpPr>
      <xdr:spPr>
        <a:xfrm>
          <a:off x="10960101" y="24784050"/>
          <a:ext cx="4682435" cy="197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t>How to use "Delphi":</a:t>
          </a:r>
        </a:p>
        <a:p>
          <a:endParaRPr lang="de-CH" sz="1000"/>
        </a:p>
        <a:p>
          <a:pPr indent="-108000"/>
          <a:r>
            <a:rPr lang="de-CH" sz="1000"/>
            <a:t>1. Enter</a:t>
          </a:r>
          <a:r>
            <a:rPr lang="de-CH" sz="1000" baseline="0"/>
            <a:t> the number of participants in the relevant field.</a:t>
          </a:r>
          <a:endParaRPr lang="de-CH" sz="1000"/>
        </a:p>
        <a:p>
          <a:pPr indent="-108000"/>
          <a:r>
            <a:rPr lang="de-CH" sz="1000"/>
            <a:t>2.</a:t>
          </a:r>
          <a:r>
            <a:rPr lang="de-CH" sz="1000" baseline="0"/>
            <a:t> </a:t>
          </a:r>
          <a:r>
            <a:rPr lang="de-CH" sz="1000"/>
            <a:t>Mark the yellow fields in column J with an x. This will hide the sample text/number.</a:t>
          </a:r>
        </a:p>
        <a:p>
          <a:pPr indent="-108000"/>
          <a:r>
            <a:rPr lang="de-CH" sz="1000"/>
            <a:t>3. Start with the first</a:t>
          </a:r>
          <a:r>
            <a:rPr lang="de-CH" sz="1000" baseline="0"/>
            <a:t> </a:t>
          </a:r>
          <a:r>
            <a:rPr lang="de-CH" sz="1000"/>
            <a:t>line. </a:t>
          </a:r>
        </a:p>
        <a:p>
          <a:pPr indent="-108000"/>
          <a:r>
            <a:rPr lang="de-CH" sz="1000"/>
            <a:t>4. Have</a:t>
          </a:r>
          <a:r>
            <a:rPr lang="de-CH" sz="1000" baseline="0"/>
            <a:t> each participant think of an appropriate value for the line.</a:t>
          </a:r>
        </a:p>
        <a:p>
          <a:pPr indent="-108000"/>
          <a:r>
            <a:rPr lang="de-CH" sz="1000" baseline="0"/>
            <a:t>5. Put the value of each participant into the columns K-O; don't discuss yet.</a:t>
          </a:r>
        </a:p>
        <a:p>
          <a:pPr indent="-108000"/>
          <a:r>
            <a:rPr lang="de-CH" sz="1000" baseline="0"/>
            <a:t>6. Once completed, discuss the values; you may remove the "x" in column J.</a:t>
          </a:r>
        </a:p>
        <a:p>
          <a:pPr indent="-108000"/>
          <a:r>
            <a:rPr lang="de-CH" sz="1000" baseline="0"/>
            <a:t>7. Have each participant again think of an appropriate value.</a:t>
          </a:r>
        </a:p>
        <a:p>
          <a:pPr indent="-108000"/>
          <a:r>
            <a:rPr lang="de-CH" sz="1000" baseline="0"/>
            <a:t>8. Enter them into the columns P-T. The average in column U is the value to use.</a:t>
          </a:r>
        </a:p>
        <a:p>
          <a:pPr indent="-108000"/>
          <a:r>
            <a:rPr lang="de-CH" sz="1000" baseline="0"/>
            <a:t>9. Proceed with the next line and redo steps 4-9.</a:t>
          </a:r>
        </a:p>
        <a:p>
          <a:pPr indent="-108000"/>
          <a:r>
            <a:rPr lang="de-CH" sz="1000" baseline="0"/>
            <a:t>10. Look at and discuss the end result only once you are finished.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165100</xdr:colOff>
      <xdr:row>63</xdr:row>
      <xdr:rowOff>228600</xdr:rowOff>
    </xdr:from>
    <xdr:to>
      <xdr:col>4</xdr:col>
      <xdr:colOff>279400</xdr:colOff>
      <xdr:row>69</xdr:row>
      <xdr:rowOff>12700</xdr:rowOff>
    </xdr:to>
    <xdr:sp macro="" textlink="">
      <xdr:nvSpPr>
        <xdr:cNvPr id="2" name="Geschweifte Klammer rechts 1">
          <a:extLst>
            <a:ext uri="{FF2B5EF4-FFF2-40B4-BE49-F238E27FC236}">
              <a16:creationId xmlns:a16="http://schemas.microsoft.com/office/drawing/2014/main" id="{30F39DDD-353D-4CC1-A3DF-95C08B6216FA}"/>
            </a:ext>
          </a:extLst>
        </xdr:cNvPr>
        <xdr:cNvSpPr/>
      </xdr:nvSpPr>
      <xdr:spPr>
        <a:xfrm>
          <a:off x="6724650" y="25012650"/>
          <a:ext cx="114300" cy="1022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oneCellAnchor>
    <xdr:from>
      <xdr:col>4</xdr:col>
      <xdr:colOff>304800</xdr:colOff>
      <xdr:row>65</xdr:row>
      <xdr:rowOff>95250</xdr:rowOff>
    </xdr:from>
    <xdr:ext cx="1879232" cy="264560"/>
    <xdr:sp macro="" textlink="">
      <xdr:nvSpPr>
        <xdr:cNvPr id="3" name="Textfeld 2">
          <a:extLst>
            <a:ext uri="{FF2B5EF4-FFF2-40B4-BE49-F238E27FC236}">
              <a16:creationId xmlns:a16="http://schemas.microsoft.com/office/drawing/2014/main" id="{55213C91-72BB-483D-9393-6114501C8527}"/>
            </a:ext>
          </a:extLst>
        </xdr:cNvPr>
        <xdr:cNvSpPr txBox="1"/>
      </xdr:nvSpPr>
      <xdr:spPr>
        <a:xfrm>
          <a:off x="6864350" y="25380950"/>
          <a:ext cx="18792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chemeClr val="accent1">
                  <a:lumMod val="60000"/>
                  <a:lumOff val="40000"/>
                </a:schemeClr>
              </a:solidFill>
            </a:rPr>
            <a:t>during the assessment period</a:t>
          </a:r>
        </a:p>
      </xdr:txBody>
    </xdr:sp>
    <xdr:clientData/>
  </xdr:oneCellAnchor>
  <xdr:twoCellAnchor>
    <xdr:from>
      <xdr:col>5</xdr:col>
      <xdr:colOff>114300</xdr:colOff>
      <xdr:row>0</xdr:row>
      <xdr:rowOff>63500</xdr:rowOff>
    </xdr:from>
    <xdr:to>
      <xdr:col>8</xdr:col>
      <xdr:colOff>0</xdr:colOff>
      <xdr:row>0</xdr:row>
      <xdr:rowOff>355600</xdr:rowOff>
    </xdr:to>
    <xdr:sp macro="" textlink="">
      <xdr:nvSpPr>
        <xdr:cNvPr id="4" name="Textfeld 3">
          <a:extLst>
            <a:ext uri="{FF2B5EF4-FFF2-40B4-BE49-F238E27FC236}">
              <a16:creationId xmlns:a16="http://schemas.microsoft.com/office/drawing/2014/main" id="{D161A898-5A10-4FFA-8420-70CA70E0638D}"/>
            </a:ext>
          </a:extLst>
        </xdr:cNvPr>
        <xdr:cNvSpPr txBox="1"/>
      </xdr:nvSpPr>
      <xdr:spPr>
        <a:xfrm>
          <a:off x="7537450" y="63500"/>
          <a:ext cx="2139950" cy="2921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50">
              <a:solidFill>
                <a:sysClr val="windowText" lastClr="000000"/>
              </a:solidFill>
            </a:rPr>
            <a:t>If necessary, attach documentation</a:t>
          </a:r>
        </a:p>
      </xdr:txBody>
    </xdr:sp>
    <xdr:clientData/>
  </xdr:twoCellAnchor>
  <xdr:twoCellAnchor>
    <xdr:from>
      <xdr:col>7</xdr:col>
      <xdr:colOff>60236</xdr:colOff>
      <xdr:row>5</xdr:row>
      <xdr:rowOff>21985</xdr:rowOff>
    </xdr:from>
    <xdr:to>
      <xdr:col>7</xdr:col>
      <xdr:colOff>794459</xdr:colOff>
      <xdr:row>5</xdr:row>
      <xdr:rowOff>437491</xdr:rowOff>
    </xdr:to>
    <xdr:sp macro="" textlink="">
      <xdr:nvSpPr>
        <xdr:cNvPr id="5" name="Textfeld 4">
          <a:extLst>
            <a:ext uri="{FF2B5EF4-FFF2-40B4-BE49-F238E27FC236}">
              <a16:creationId xmlns:a16="http://schemas.microsoft.com/office/drawing/2014/main" id="{C82FBAED-9436-4C76-B03F-DB74E83F19B5}"/>
            </a:ext>
          </a:extLst>
        </xdr:cNvPr>
        <xdr:cNvSpPr txBox="1"/>
      </xdr:nvSpPr>
      <xdr:spPr>
        <a:xfrm rot="394381">
          <a:off x="8937536" y="1266585"/>
          <a:ext cx="734223" cy="4155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CH" sz="700">
              <a:solidFill>
                <a:srgbClr val="FF0000"/>
              </a:solidFill>
            </a:rPr>
            <a:t>See TIA Scenarios and other worksheets</a:t>
          </a:r>
        </a:p>
      </xdr:txBody>
    </xdr:sp>
    <xdr:clientData/>
  </xdr:twoCellAnchor>
  <xdr:twoCellAnchor editAs="oneCell">
    <xdr:from>
      <xdr:col>6</xdr:col>
      <xdr:colOff>757787</xdr:colOff>
      <xdr:row>111</xdr:row>
      <xdr:rowOff>13138</xdr:rowOff>
    </xdr:from>
    <xdr:to>
      <xdr:col>8</xdr:col>
      <xdr:colOff>6131</xdr:colOff>
      <xdr:row>111</xdr:row>
      <xdr:rowOff>302173</xdr:rowOff>
    </xdr:to>
    <xdr:pic>
      <xdr:nvPicPr>
        <xdr:cNvPr id="6" name="Grafik 5" descr="Creative Commons Lizenzvertrag">
          <a:extLst>
            <a:ext uri="{FF2B5EF4-FFF2-40B4-BE49-F238E27FC236}">
              <a16:creationId xmlns:a16="http://schemas.microsoft.com/office/drawing/2014/main" id="{1EC41971-6363-48E3-8ABB-0B574711A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4701583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xdr:colOff>
      <xdr:row>63</xdr:row>
      <xdr:rowOff>0</xdr:rowOff>
    </xdr:from>
    <xdr:to>
      <xdr:col>20</xdr:col>
      <xdr:colOff>745436</xdr:colOff>
      <xdr:row>73</xdr:row>
      <xdr:rowOff>0</xdr:rowOff>
    </xdr:to>
    <xdr:sp macro="" textlink="">
      <xdr:nvSpPr>
        <xdr:cNvPr id="7" name="Textfeld 6">
          <a:extLst>
            <a:ext uri="{FF2B5EF4-FFF2-40B4-BE49-F238E27FC236}">
              <a16:creationId xmlns:a16="http://schemas.microsoft.com/office/drawing/2014/main" id="{B16D5F3E-D9C1-4D30-80EF-0113133EE26B}"/>
            </a:ext>
          </a:extLst>
        </xdr:cNvPr>
        <xdr:cNvSpPr txBox="1"/>
      </xdr:nvSpPr>
      <xdr:spPr>
        <a:xfrm>
          <a:off x="10960101" y="24784050"/>
          <a:ext cx="4682435" cy="197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t>How to use "Delphi":</a:t>
          </a:r>
        </a:p>
        <a:p>
          <a:endParaRPr lang="de-CH" sz="1000"/>
        </a:p>
        <a:p>
          <a:pPr indent="-108000"/>
          <a:r>
            <a:rPr lang="de-CH" sz="1000"/>
            <a:t>1. Enter</a:t>
          </a:r>
          <a:r>
            <a:rPr lang="de-CH" sz="1000" baseline="0"/>
            <a:t> the number of participants in the relevant field.</a:t>
          </a:r>
          <a:endParaRPr lang="de-CH" sz="1000"/>
        </a:p>
        <a:p>
          <a:pPr indent="-108000"/>
          <a:r>
            <a:rPr lang="de-CH" sz="1000"/>
            <a:t>2.</a:t>
          </a:r>
          <a:r>
            <a:rPr lang="de-CH" sz="1000" baseline="0"/>
            <a:t> </a:t>
          </a:r>
          <a:r>
            <a:rPr lang="de-CH" sz="1000"/>
            <a:t>Mark the yellow fields in column J with an x. This will hide the sample text/number.</a:t>
          </a:r>
        </a:p>
        <a:p>
          <a:pPr indent="-108000"/>
          <a:r>
            <a:rPr lang="de-CH" sz="1000"/>
            <a:t>3. Start with the first</a:t>
          </a:r>
          <a:r>
            <a:rPr lang="de-CH" sz="1000" baseline="0"/>
            <a:t> </a:t>
          </a:r>
          <a:r>
            <a:rPr lang="de-CH" sz="1000"/>
            <a:t>line. </a:t>
          </a:r>
        </a:p>
        <a:p>
          <a:pPr indent="-108000"/>
          <a:r>
            <a:rPr lang="de-CH" sz="1000"/>
            <a:t>4. Have</a:t>
          </a:r>
          <a:r>
            <a:rPr lang="de-CH" sz="1000" baseline="0"/>
            <a:t> each participant think of an appropriate value for the line.</a:t>
          </a:r>
        </a:p>
        <a:p>
          <a:pPr indent="-108000"/>
          <a:r>
            <a:rPr lang="de-CH" sz="1000" baseline="0"/>
            <a:t>5. Put the value of each participant into the columns K-O; don't discuss yet.</a:t>
          </a:r>
        </a:p>
        <a:p>
          <a:pPr indent="-108000"/>
          <a:r>
            <a:rPr lang="de-CH" sz="1000" baseline="0"/>
            <a:t>6. Once completed, discuss the values; you may remove the "x" in column J.</a:t>
          </a:r>
        </a:p>
        <a:p>
          <a:pPr indent="-108000"/>
          <a:r>
            <a:rPr lang="de-CH" sz="1000" baseline="0"/>
            <a:t>7. Have each participant again think of an appropriate value.</a:t>
          </a:r>
        </a:p>
        <a:p>
          <a:pPr indent="-108000"/>
          <a:r>
            <a:rPr lang="de-CH" sz="1000" baseline="0"/>
            <a:t>8. Enter them into the columns P-T. The average in column U is the value to use.</a:t>
          </a:r>
        </a:p>
        <a:p>
          <a:pPr indent="-108000"/>
          <a:r>
            <a:rPr lang="de-CH" sz="1000" baseline="0"/>
            <a:t>9. Proceed with the next line and redo steps 4-9.</a:t>
          </a:r>
        </a:p>
        <a:p>
          <a:pPr indent="-108000"/>
          <a:r>
            <a:rPr lang="de-CH" sz="1000" baseline="0"/>
            <a:t>10. Look at and discuss the end result only once you are finished.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165100</xdr:colOff>
      <xdr:row>63</xdr:row>
      <xdr:rowOff>228600</xdr:rowOff>
    </xdr:from>
    <xdr:to>
      <xdr:col>4</xdr:col>
      <xdr:colOff>279400</xdr:colOff>
      <xdr:row>69</xdr:row>
      <xdr:rowOff>12700</xdr:rowOff>
    </xdr:to>
    <xdr:sp macro="" textlink="">
      <xdr:nvSpPr>
        <xdr:cNvPr id="2" name="Geschweifte Klammer rechts 1">
          <a:extLst>
            <a:ext uri="{FF2B5EF4-FFF2-40B4-BE49-F238E27FC236}">
              <a16:creationId xmlns:a16="http://schemas.microsoft.com/office/drawing/2014/main" id="{7367197B-8C8D-4D41-902F-0D524B72641C}"/>
            </a:ext>
          </a:extLst>
        </xdr:cNvPr>
        <xdr:cNvSpPr/>
      </xdr:nvSpPr>
      <xdr:spPr>
        <a:xfrm>
          <a:off x="6724650" y="25012650"/>
          <a:ext cx="114300" cy="1022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oneCellAnchor>
    <xdr:from>
      <xdr:col>4</xdr:col>
      <xdr:colOff>304800</xdr:colOff>
      <xdr:row>65</xdr:row>
      <xdr:rowOff>95250</xdr:rowOff>
    </xdr:from>
    <xdr:ext cx="1879232" cy="264560"/>
    <xdr:sp macro="" textlink="">
      <xdr:nvSpPr>
        <xdr:cNvPr id="3" name="Textfeld 2">
          <a:extLst>
            <a:ext uri="{FF2B5EF4-FFF2-40B4-BE49-F238E27FC236}">
              <a16:creationId xmlns:a16="http://schemas.microsoft.com/office/drawing/2014/main" id="{9E303DA4-471D-43B1-8BC6-953CDC3B6F1C}"/>
            </a:ext>
          </a:extLst>
        </xdr:cNvPr>
        <xdr:cNvSpPr txBox="1"/>
      </xdr:nvSpPr>
      <xdr:spPr>
        <a:xfrm>
          <a:off x="6864350" y="25380950"/>
          <a:ext cx="18792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chemeClr val="accent1">
                  <a:lumMod val="60000"/>
                  <a:lumOff val="40000"/>
                </a:schemeClr>
              </a:solidFill>
            </a:rPr>
            <a:t>during the assessment period</a:t>
          </a:r>
        </a:p>
      </xdr:txBody>
    </xdr:sp>
    <xdr:clientData/>
  </xdr:oneCellAnchor>
  <xdr:twoCellAnchor>
    <xdr:from>
      <xdr:col>5</xdr:col>
      <xdr:colOff>114300</xdr:colOff>
      <xdr:row>0</xdr:row>
      <xdr:rowOff>63500</xdr:rowOff>
    </xdr:from>
    <xdr:to>
      <xdr:col>8</xdr:col>
      <xdr:colOff>0</xdr:colOff>
      <xdr:row>0</xdr:row>
      <xdr:rowOff>355600</xdr:rowOff>
    </xdr:to>
    <xdr:sp macro="" textlink="">
      <xdr:nvSpPr>
        <xdr:cNvPr id="4" name="Textfeld 3">
          <a:extLst>
            <a:ext uri="{FF2B5EF4-FFF2-40B4-BE49-F238E27FC236}">
              <a16:creationId xmlns:a16="http://schemas.microsoft.com/office/drawing/2014/main" id="{83D049E8-97B3-4928-9754-B0235C5ED09D}"/>
            </a:ext>
          </a:extLst>
        </xdr:cNvPr>
        <xdr:cNvSpPr txBox="1"/>
      </xdr:nvSpPr>
      <xdr:spPr>
        <a:xfrm>
          <a:off x="7537450" y="63500"/>
          <a:ext cx="2139950" cy="2921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50">
              <a:solidFill>
                <a:sysClr val="windowText" lastClr="000000"/>
              </a:solidFill>
            </a:rPr>
            <a:t>If necessary, attach documentation</a:t>
          </a:r>
        </a:p>
      </xdr:txBody>
    </xdr:sp>
    <xdr:clientData/>
  </xdr:twoCellAnchor>
  <xdr:twoCellAnchor>
    <xdr:from>
      <xdr:col>7</xdr:col>
      <xdr:colOff>60236</xdr:colOff>
      <xdr:row>5</xdr:row>
      <xdr:rowOff>21985</xdr:rowOff>
    </xdr:from>
    <xdr:to>
      <xdr:col>7</xdr:col>
      <xdr:colOff>794459</xdr:colOff>
      <xdr:row>5</xdr:row>
      <xdr:rowOff>437491</xdr:rowOff>
    </xdr:to>
    <xdr:sp macro="" textlink="">
      <xdr:nvSpPr>
        <xdr:cNvPr id="5" name="Textfeld 4">
          <a:extLst>
            <a:ext uri="{FF2B5EF4-FFF2-40B4-BE49-F238E27FC236}">
              <a16:creationId xmlns:a16="http://schemas.microsoft.com/office/drawing/2014/main" id="{DA7FE3D0-0BB3-4445-BA39-E4A29EA4501B}"/>
            </a:ext>
          </a:extLst>
        </xdr:cNvPr>
        <xdr:cNvSpPr txBox="1"/>
      </xdr:nvSpPr>
      <xdr:spPr>
        <a:xfrm rot="394381">
          <a:off x="8937536" y="1266585"/>
          <a:ext cx="734223" cy="4155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CH" sz="700">
              <a:solidFill>
                <a:srgbClr val="FF0000"/>
              </a:solidFill>
            </a:rPr>
            <a:t>See TIA Scenarios and other worksheets</a:t>
          </a:r>
        </a:p>
      </xdr:txBody>
    </xdr:sp>
    <xdr:clientData/>
  </xdr:twoCellAnchor>
  <xdr:twoCellAnchor editAs="oneCell">
    <xdr:from>
      <xdr:col>6</xdr:col>
      <xdr:colOff>757787</xdr:colOff>
      <xdr:row>111</xdr:row>
      <xdr:rowOff>13138</xdr:rowOff>
    </xdr:from>
    <xdr:to>
      <xdr:col>8</xdr:col>
      <xdr:colOff>6131</xdr:colOff>
      <xdr:row>111</xdr:row>
      <xdr:rowOff>302173</xdr:rowOff>
    </xdr:to>
    <xdr:pic>
      <xdr:nvPicPr>
        <xdr:cNvPr id="6" name="Grafik 5" descr="Creative Commons Lizenzvertrag">
          <a:extLst>
            <a:ext uri="{FF2B5EF4-FFF2-40B4-BE49-F238E27FC236}">
              <a16:creationId xmlns:a16="http://schemas.microsoft.com/office/drawing/2014/main" id="{963ACDC9-F303-4538-9B01-99CD04CF7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4701583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xdr:colOff>
      <xdr:row>63</xdr:row>
      <xdr:rowOff>0</xdr:rowOff>
    </xdr:from>
    <xdr:to>
      <xdr:col>20</xdr:col>
      <xdr:colOff>745436</xdr:colOff>
      <xdr:row>73</xdr:row>
      <xdr:rowOff>0</xdr:rowOff>
    </xdr:to>
    <xdr:sp macro="" textlink="">
      <xdr:nvSpPr>
        <xdr:cNvPr id="7" name="Textfeld 6">
          <a:extLst>
            <a:ext uri="{FF2B5EF4-FFF2-40B4-BE49-F238E27FC236}">
              <a16:creationId xmlns:a16="http://schemas.microsoft.com/office/drawing/2014/main" id="{EDEB8370-E10A-482D-A6EE-2921531E1888}"/>
            </a:ext>
          </a:extLst>
        </xdr:cNvPr>
        <xdr:cNvSpPr txBox="1"/>
      </xdr:nvSpPr>
      <xdr:spPr>
        <a:xfrm>
          <a:off x="10960101" y="24784050"/>
          <a:ext cx="4682435" cy="197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t>How to use "Delphi":</a:t>
          </a:r>
        </a:p>
        <a:p>
          <a:endParaRPr lang="de-CH" sz="1000"/>
        </a:p>
        <a:p>
          <a:pPr indent="-108000"/>
          <a:r>
            <a:rPr lang="de-CH" sz="1000"/>
            <a:t>1. Enter</a:t>
          </a:r>
          <a:r>
            <a:rPr lang="de-CH" sz="1000" baseline="0"/>
            <a:t> the number of participants in the relevant field.</a:t>
          </a:r>
          <a:endParaRPr lang="de-CH" sz="1000"/>
        </a:p>
        <a:p>
          <a:pPr indent="-108000"/>
          <a:r>
            <a:rPr lang="de-CH" sz="1000"/>
            <a:t>2.</a:t>
          </a:r>
          <a:r>
            <a:rPr lang="de-CH" sz="1000" baseline="0"/>
            <a:t> </a:t>
          </a:r>
          <a:r>
            <a:rPr lang="de-CH" sz="1000"/>
            <a:t>Mark the yellow fields in column J with an x. This will hide the sample text/number.</a:t>
          </a:r>
        </a:p>
        <a:p>
          <a:pPr indent="-108000"/>
          <a:r>
            <a:rPr lang="de-CH" sz="1000"/>
            <a:t>3. Start with the first</a:t>
          </a:r>
          <a:r>
            <a:rPr lang="de-CH" sz="1000" baseline="0"/>
            <a:t> </a:t>
          </a:r>
          <a:r>
            <a:rPr lang="de-CH" sz="1000"/>
            <a:t>line. </a:t>
          </a:r>
        </a:p>
        <a:p>
          <a:pPr indent="-108000"/>
          <a:r>
            <a:rPr lang="de-CH" sz="1000"/>
            <a:t>4. Have</a:t>
          </a:r>
          <a:r>
            <a:rPr lang="de-CH" sz="1000" baseline="0"/>
            <a:t> each participant think of an appropriate value for the line.</a:t>
          </a:r>
        </a:p>
        <a:p>
          <a:pPr indent="-108000"/>
          <a:r>
            <a:rPr lang="de-CH" sz="1000" baseline="0"/>
            <a:t>5. Put the value of each participant into the columns K-O; don't discuss yet.</a:t>
          </a:r>
        </a:p>
        <a:p>
          <a:pPr indent="-108000"/>
          <a:r>
            <a:rPr lang="de-CH" sz="1000" baseline="0"/>
            <a:t>6. Once completed, discuss the values; you may remove the "x" in column J.</a:t>
          </a:r>
        </a:p>
        <a:p>
          <a:pPr indent="-108000"/>
          <a:r>
            <a:rPr lang="de-CH" sz="1000" baseline="0"/>
            <a:t>7. Have each participant again think of an appropriate value.</a:t>
          </a:r>
        </a:p>
        <a:p>
          <a:pPr indent="-108000"/>
          <a:r>
            <a:rPr lang="de-CH" sz="1000" baseline="0"/>
            <a:t>8. Enter them into the columns P-T. The average in column U is the value to use.</a:t>
          </a:r>
        </a:p>
        <a:p>
          <a:pPr indent="-108000"/>
          <a:r>
            <a:rPr lang="de-CH" sz="1000" baseline="0"/>
            <a:t>9. Proceed with the next line and redo steps 4-9.</a:t>
          </a:r>
        </a:p>
        <a:p>
          <a:pPr indent="-108000"/>
          <a:r>
            <a:rPr lang="de-CH" sz="1000" baseline="0"/>
            <a:t>10. Look at and discuss the end result only once you are finished.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114300</xdr:colOff>
      <xdr:row>0</xdr:row>
      <xdr:rowOff>63500</xdr:rowOff>
    </xdr:from>
    <xdr:to>
      <xdr:col>8</xdr:col>
      <xdr:colOff>0</xdr:colOff>
      <xdr:row>0</xdr:row>
      <xdr:rowOff>355600</xdr:rowOff>
    </xdr:to>
    <xdr:sp macro="" textlink="">
      <xdr:nvSpPr>
        <xdr:cNvPr id="2" name="Textfeld 1">
          <a:extLst>
            <a:ext uri="{FF2B5EF4-FFF2-40B4-BE49-F238E27FC236}">
              <a16:creationId xmlns:a16="http://schemas.microsoft.com/office/drawing/2014/main" id="{1BB562C1-16F3-43EA-8E9B-65974634B807}"/>
            </a:ext>
          </a:extLst>
        </xdr:cNvPr>
        <xdr:cNvSpPr txBox="1"/>
      </xdr:nvSpPr>
      <xdr:spPr>
        <a:xfrm>
          <a:off x="7550150" y="63500"/>
          <a:ext cx="2139950" cy="2921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50">
              <a:solidFill>
                <a:sysClr val="windowText" lastClr="000000"/>
              </a:solidFill>
            </a:rPr>
            <a:t>If necessary, attach documentation</a:t>
          </a:r>
        </a:p>
      </xdr:txBody>
    </xdr:sp>
    <xdr:clientData/>
  </xdr:twoCellAnchor>
  <xdr:twoCellAnchor>
    <xdr:from>
      <xdr:col>7</xdr:col>
      <xdr:colOff>60236</xdr:colOff>
      <xdr:row>5</xdr:row>
      <xdr:rowOff>21985</xdr:rowOff>
    </xdr:from>
    <xdr:to>
      <xdr:col>7</xdr:col>
      <xdr:colOff>794459</xdr:colOff>
      <xdr:row>5</xdr:row>
      <xdr:rowOff>437491</xdr:rowOff>
    </xdr:to>
    <xdr:sp macro="" textlink="">
      <xdr:nvSpPr>
        <xdr:cNvPr id="3" name="Textfeld 2">
          <a:extLst>
            <a:ext uri="{FF2B5EF4-FFF2-40B4-BE49-F238E27FC236}">
              <a16:creationId xmlns:a16="http://schemas.microsoft.com/office/drawing/2014/main" id="{A30F6FC3-3196-43F2-BED8-0169874A35C0}"/>
            </a:ext>
          </a:extLst>
        </xdr:cNvPr>
        <xdr:cNvSpPr txBox="1"/>
      </xdr:nvSpPr>
      <xdr:spPr>
        <a:xfrm rot="394381">
          <a:off x="8950236" y="1266585"/>
          <a:ext cx="734223" cy="4155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CH" sz="700">
              <a:solidFill>
                <a:srgbClr val="FF0000"/>
              </a:solidFill>
            </a:rPr>
            <a:t>See TIA Scenarios and other worksheets</a:t>
          </a:r>
        </a:p>
      </xdr:txBody>
    </xdr:sp>
    <xdr:clientData/>
  </xdr:twoCellAnchor>
  <xdr:twoCellAnchor editAs="oneCell">
    <xdr:from>
      <xdr:col>6</xdr:col>
      <xdr:colOff>757787</xdr:colOff>
      <xdr:row>121</xdr:row>
      <xdr:rowOff>13138</xdr:rowOff>
    </xdr:from>
    <xdr:to>
      <xdr:col>8</xdr:col>
      <xdr:colOff>6131</xdr:colOff>
      <xdr:row>121</xdr:row>
      <xdr:rowOff>302173</xdr:rowOff>
    </xdr:to>
    <xdr:pic>
      <xdr:nvPicPr>
        <xdr:cNvPr id="4" name="Grafik 3" descr="Creative Commons Lizenzvertrag">
          <a:extLst>
            <a:ext uri="{FF2B5EF4-FFF2-40B4-BE49-F238E27FC236}">
              <a16:creationId xmlns:a16="http://schemas.microsoft.com/office/drawing/2014/main" id="{C638CB65-CD6C-495D-A1FC-709E42D7D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5787" y="6303053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xdr:colOff>
      <xdr:row>70</xdr:row>
      <xdr:rowOff>0</xdr:rowOff>
    </xdr:from>
    <xdr:to>
      <xdr:col>20</xdr:col>
      <xdr:colOff>745436</xdr:colOff>
      <xdr:row>78</xdr:row>
      <xdr:rowOff>0</xdr:rowOff>
    </xdr:to>
    <xdr:sp macro="" textlink="">
      <xdr:nvSpPr>
        <xdr:cNvPr id="5" name="Textfeld 4">
          <a:extLst>
            <a:ext uri="{FF2B5EF4-FFF2-40B4-BE49-F238E27FC236}">
              <a16:creationId xmlns:a16="http://schemas.microsoft.com/office/drawing/2014/main" id="{BF0DD736-74AE-4186-A92E-A0A219D43C7B}"/>
            </a:ext>
          </a:extLst>
        </xdr:cNvPr>
        <xdr:cNvSpPr txBox="1"/>
      </xdr:nvSpPr>
      <xdr:spPr>
        <a:xfrm>
          <a:off x="10972801" y="35375850"/>
          <a:ext cx="4682435"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t>How to use "Delphi":</a:t>
          </a:r>
        </a:p>
        <a:p>
          <a:endParaRPr lang="de-CH" sz="1000"/>
        </a:p>
        <a:p>
          <a:pPr indent="-108000"/>
          <a:r>
            <a:rPr lang="de-CH" sz="1000"/>
            <a:t>1. Enter</a:t>
          </a:r>
          <a:r>
            <a:rPr lang="de-CH" sz="1000" baseline="0"/>
            <a:t> the number of participants in the relevant field.</a:t>
          </a:r>
          <a:endParaRPr lang="de-CH" sz="1000"/>
        </a:p>
        <a:p>
          <a:pPr indent="-108000"/>
          <a:r>
            <a:rPr lang="de-CH" sz="1000"/>
            <a:t>2.</a:t>
          </a:r>
          <a:r>
            <a:rPr lang="de-CH" sz="1000" baseline="0"/>
            <a:t> </a:t>
          </a:r>
          <a:r>
            <a:rPr lang="de-CH" sz="1000"/>
            <a:t>Mark the yellow fields in column J with an x. This will hide the sample text/number.</a:t>
          </a:r>
        </a:p>
        <a:p>
          <a:pPr indent="-108000"/>
          <a:r>
            <a:rPr lang="de-CH" sz="1000"/>
            <a:t>3. Start with the first</a:t>
          </a:r>
          <a:r>
            <a:rPr lang="de-CH" sz="1000" baseline="0"/>
            <a:t> </a:t>
          </a:r>
          <a:r>
            <a:rPr lang="de-CH" sz="1000"/>
            <a:t>line. </a:t>
          </a:r>
        </a:p>
        <a:p>
          <a:pPr indent="-108000"/>
          <a:r>
            <a:rPr lang="de-CH" sz="1000"/>
            <a:t>4. Have</a:t>
          </a:r>
          <a:r>
            <a:rPr lang="de-CH" sz="1000" baseline="0"/>
            <a:t> each participant think of an appropriate value for the line.</a:t>
          </a:r>
        </a:p>
        <a:p>
          <a:pPr indent="-108000"/>
          <a:r>
            <a:rPr lang="de-CH" sz="1000" baseline="0"/>
            <a:t>5. Put the value of each participant into the columns K-O; don't discuss yet.</a:t>
          </a:r>
        </a:p>
        <a:p>
          <a:pPr indent="-108000"/>
          <a:r>
            <a:rPr lang="de-CH" sz="1000" baseline="0"/>
            <a:t>6. Once completed, discuss the values; you may remove the "x" in column J.</a:t>
          </a:r>
        </a:p>
        <a:p>
          <a:pPr indent="-108000"/>
          <a:r>
            <a:rPr lang="de-CH" sz="1000" baseline="0"/>
            <a:t>7. Have each participant again think of an appropriate value.</a:t>
          </a:r>
        </a:p>
        <a:p>
          <a:pPr indent="-108000"/>
          <a:r>
            <a:rPr lang="de-CH" sz="1000" baseline="0"/>
            <a:t>8. Enter them into the columns P-T. The average in column U is the value to use.</a:t>
          </a:r>
        </a:p>
        <a:p>
          <a:pPr indent="-108000"/>
          <a:r>
            <a:rPr lang="de-CH" sz="1000" baseline="0"/>
            <a:t>9. Proceed with the next line and redo steps 4-9.</a:t>
          </a:r>
        </a:p>
        <a:p>
          <a:pPr indent="-108000"/>
          <a:r>
            <a:rPr lang="de-CH" sz="1000" baseline="0"/>
            <a:t>10. Look at and discuss the end result only once you are finished.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0</xdr:row>
      <xdr:rowOff>63500</xdr:rowOff>
    </xdr:from>
    <xdr:to>
      <xdr:col>8</xdr:col>
      <xdr:colOff>0</xdr:colOff>
      <xdr:row>0</xdr:row>
      <xdr:rowOff>355600</xdr:rowOff>
    </xdr:to>
    <xdr:sp macro="" textlink="">
      <xdr:nvSpPr>
        <xdr:cNvPr id="2" name="Textfeld 1">
          <a:extLst>
            <a:ext uri="{FF2B5EF4-FFF2-40B4-BE49-F238E27FC236}">
              <a16:creationId xmlns:a16="http://schemas.microsoft.com/office/drawing/2014/main" id="{095360B1-8DC5-4C18-8A55-6FD8DD137457}"/>
            </a:ext>
          </a:extLst>
        </xdr:cNvPr>
        <xdr:cNvSpPr txBox="1"/>
      </xdr:nvSpPr>
      <xdr:spPr>
        <a:xfrm>
          <a:off x="7537450" y="63500"/>
          <a:ext cx="2139950" cy="2921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50">
              <a:solidFill>
                <a:sysClr val="windowText" lastClr="000000"/>
              </a:solidFill>
            </a:rPr>
            <a:t>If necessary, attach documentation</a:t>
          </a:r>
        </a:p>
      </xdr:txBody>
    </xdr:sp>
    <xdr:clientData/>
  </xdr:twoCellAnchor>
  <xdr:twoCellAnchor>
    <xdr:from>
      <xdr:col>7</xdr:col>
      <xdr:colOff>60236</xdr:colOff>
      <xdr:row>5</xdr:row>
      <xdr:rowOff>21985</xdr:rowOff>
    </xdr:from>
    <xdr:to>
      <xdr:col>7</xdr:col>
      <xdr:colOff>794459</xdr:colOff>
      <xdr:row>5</xdr:row>
      <xdr:rowOff>437491</xdr:rowOff>
    </xdr:to>
    <xdr:sp macro="" textlink="">
      <xdr:nvSpPr>
        <xdr:cNvPr id="3" name="Textfeld 2">
          <a:extLst>
            <a:ext uri="{FF2B5EF4-FFF2-40B4-BE49-F238E27FC236}">
              <a16:creationId xmlns:a16="http://schemas.microsoft.com/office/drawing/2014/main" id="{F082D6C7-507C-4CAB-878A-3BBF742EBC77}"/>
            </a:ext>
          </a:extLst>
        </xdr:cNvPr>
        <xdr:cNvSpPr txBox="1"/>
      </xdr:nvSpPr>
      <xdr:spPr>
        <a:xfrm rot="394381">
          <a:off x="8937536" y="1266585"/>
          <a:ext cx="734223" cy="4155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CH" sz="700">
              <a:solidFill>
                <a:srgbClr val="FF0000"/>
              </a:solidFill>
            </a:rPr>
            <a:t>See TIA Scenarios and other worksheets</a:t>
          </a:r>
        </a:p>
      </xdr:txBody>
    </xdr:sp>
    <xdr:clientData/>
  </xdr:twoCellAnchor>
  <xdr:twoCellAnchor editAs="oneCell">
    <xdr:from>
      <xdr:col>6</xdr:col>
      <xdr:colOff>757787</xdr:colOff>
      <xdr:row>123</xdr:row>
      <xdr:rowOff>13138</xdr:rowOff>
    </xdr:from>
    <xdr:to>
      <xdr:col>8</xdr:col>
      <xdr:colOff>6131</xdr:colOff>
      <xdr:row>123</xdr:row>
      <xdr:rowOff>302173</xdr:rowOff>
    </xdr:to>
    <xdr:pic>
      <xdr:nvPicPr>
        <xdr:cNvPr id="4" name="Grafik 3" descr="Creative Commons Lizenzvertrag">
          <a:extLst>
            <a:ext uri="{FF2B5EF4-FFF2-40B4-BE49-F238E27FC236}">
              <a16:creationId xmlns:a16="http://schemas.microsoft.com/office/drawing/2014/main" id="{EA356E25-FBA0-44E6-BDFC-AB844F797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6503078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xdr:colOff>
      <xdr:row>71</xdr:row>
      <xdr:rowOff>0</xdr:rowOff>
    </xdr:from>
    <xdr:to>
      <xdr:col>20</xdr:col>
      <xdr:colOff>745436</xdr:colOff>
      <xdr:row>79</xdr:row>
      <xdr:rowOff>0</xdr:rowOff>
    </xdr:to>
    <xdr:sp macro="" textlink="">
      <xdr:nvSpPr>
        <xdr:cNvPr id="5" name="Textfeld 4">
          <a:extLst>
            <a:ext uri="{FF2B5EF4-FFF2-40B4-BE49-F238E27FC236}">
              <a16:creationId xmlns:a16="http://schemas.microsoft.com/office/drawing/2014/main" id="{A53ABC1C-054A-46D1-88CC-25F529892417}"/>
            </a:ext>
          </a:extLst>
        </xdr:cNvPr>
        <xdr:cNvSpPr txBox="1"/>
      </xdr:nvSpPr>
      <xdr:spPr>
        <a:xfrm>
          <a:off x="10960101" y="35064700"/>
          <a:ext cx="4682435"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t>How to use "Delphi":</a:t>
          </a:r>
        </a:p>
        <a:p>
          <a:endParaRPr lang="de-CH" sz="1000"/>
        </a:p>
        <a:p>
          <a:pPr indent="-108000"/>
          <a:r>
            <a:rPr lang="de-CH" sz="1000"/>
            <a:t>1. Enter</a:t>
          </a:r>
          <a:r>
            <a:rPr lang="de-CH" sz="1000" baseline="0"/>
            <a:t> the number of participants in the relevant field.</a:t>
          </a:r>
          <a:endParaRPr lang="de-CH" sz="1000"/>
        </a:p>
        <a:p>
          <a:pPr indent="-108000"/>
          <a:r>
            <a:rPr lang="de-CH" sz="1000"/>
            <a:t>2.</a:t>
          </a:r>
          <a:r>
            <a:rPr lang="de-CH" sz="1000" baseline="0"/>
            <a:t> </a:t>
          </a:r>
          <a:r>
            <a:rPr lang="de-CH" sz="1000"/>
            <a:t>Mark the yellow fields in column J with an x. This will hide the sample text/number.</a:t>
          </a:r>
        </a:p>
        <a:p>
          <a:pPr indent="-108000"/>
          <a:r>
            <a:rPr lang="de-CH" sz="1000"/>
            <a:t>3. Start with the first</a:t>
          </a:r>
          <a:r>
            <a:rPr lang="de-CH" sz="1000" baseline="0"/>
            <a:t> </a:t>
          </a:r>
          <a:r>
            <a:rPr lang="de-CH" sz="1000"/>
            <a:t>line. </a:t>
          </a:r>
        </a:p>
        <a:p>
          <a:pPr indent="-108000"/>
          <a:r>
            <a:rPr lang="de-CH" sz="1000"/>
            <a:t>4. Have</a:t>
          </a:r>
          <a:r>
            <a:rPr lang="de-CH" sz="1000" baseline="0"/>
            <a:t> each participant think of an appropriate value for the line.</a:t>
          </a:r>
        </a:p>
        <a:p>
          <a:pPr indent="-108000"/>
          <a:r>
            <a:rPr lang="de-CH" sz="1000" baseline="0"/>
            <a:t>5. Put the value of each participant into the columns K-O; don't discuss yet.</a:t>
          </a:r>
        </a:p>
        <a:p>
          <a:pPr indent="-108000"/>
          <a:r>
            <a:rPr lang="de-CH" sz="1000" baseline="0"/>
            <a:t>6. Once completed, discuss the values; you may remove the "x" in column J.</a:t>
          </a:r>
        </a:p>
        <a:p>
          <a:pPr indent="-108000"/>
          <a:r>
            <a:rPr lang="de-CH" sz="1000" baseline="0"/>
            <a:t>7. Have each participant again think of an appropriate value.</a:t>
          </a:r>
        </a:p>
        <a:p>
          <a:pPr indent="-108000"/>
          <a:r>
            <a:rPr lang="de-CH" sz="1000" baseline="0"/>
            <a:t>8. Enter them into the columns P-T. The average in column U is the value to use.</a:t>
          </a:r>
        </a:p>
        <a:p>
          <a:pPr indent="-108000"/>
          <a:r>
            <a:rPr lang="de-CH" sz="1000" baseline="0"/>
            <a:t>9. Proceed with the next line and redo steps 4-9.</a:t>
          </a:r>
        </a:p>
        <a:p>
          <a:pPr indent="-108000"/>
          <a:r>
            <a:rPr lang="de-CH" sz="1000" baseline="0"/>
            <a:t>10. Look at and discuss the end result only once you are finished.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114300</xdr:colOff>
      <xdr:row>0</xdr:row>
      <xdr:rowOff>63500</xdr:rowOff>
    </xdr:from>
    <xdr:to>
      <xdr:col>8</xdr:col>
      <xdr:colOff>0</xdr:colOff>
      <xdr:row>0</xdr:row>
      <xdr:rowOff>355600</xdr:rowOff>
    </xdr:to>
    <xdr:sp macro="" textlink="">
      <xdr:nvSpPr>
        <xdr:cNvPr id="2" name="Textfeld 1">
          <a:extLst>
            <a:ext uri="{FF2B5EF4-FFF2-40B4-BE49-F238E27FC236}">
              <a16:creationId xmlns:a16="http://schemas.microsoft.com/office/drawing/2014/main" id="{007794AA-EBF0-4A22-889E-FCE7F0BDEBBB}"/>
            </a:ext>
          </a:extLst>
        </xdr:cNvPr>
        <xdr:cNvSpPr txBox="1"/>
      </xdr:nvSpPr>
      <xdr:spPr>
        <a:xfrm>
          <a:off x="7537450" y="63500"/>
          <a:ext cx="2139950" cy="2921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CH" sz="1050">
              <a:solidFill>
                <a:sysClr val="windowText" lastClr="000000"/>
              </a:solidFill>
            </a:rPr>
            <a:t>If necessary, attach documentation</a:t>
          </a:r>
        </a:p>
      </xdr:txBody>
    </xdr:sp>
    <xdr:clientData/>
  </xdr:twoCellAnchor>
  <xdr:twoCellAnchor>
    <xdr:from>
      <xdr:col>7</xdr:col>
      <xdr:colOff>60236</xdr:colOff>
      <xdr:row>5</xdr:row>
      <xdr:rowOff>21985</xdr:rowOff>
    </xdr:from>
    <xdr:to>
      <xdr:col>7</xdr:col>
      <xdr:colOff>794459</xdr:colOff>
      <xdr:row>5</xdr:row>
      <xdr:rowOff>437491</xdr:rowOff>
    </xdr:to>
    <xdr:sp macro="" textlink="">
      <xdr:nvSpPr>
        <xdr:cNvPr id="3" name="Textfeld 2">
          <a:extLst>
            <a:ext uri="{FF2B5EF4-FFF2-40B4-BE49-F238E27FC236}">
              <a16:creationId xmlns:a16="http://schemas.microsoft.com/office/drawing/2014/main" id="{217BE682-6609-4ACD-8D2E-19D4ECD51DD8}"/>
            </a:ext>
          </a:extLst>
        </xdr:cNvPr>
        <xdr:cNvSpPr txBox="1"/>
      </xdr:nvSpPr>
      <xdr:spPr>
        <a:xfrm rot="394381">
          <a:off x="8937536" y="1266585"/>
          <a:ext cx="734223" cy="4155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CH" sz="700">
              <a:solidFill>
                <a:srgbClr val="FF0000"/>
              </a:solidFill>
            </a:rPr>
            <a:t>See TIA Scenarios and other worksheets</a:t>
          </a:r>
        </a:p>
      </xdr:txBody>
    </xdr:sp>
    <xdr:clientData/>
  </xdr:twoCellAnchor>
  <xdr:twoCellAnchor editAs="oneCell">
    <xdr:from>
      <xdr:col>6</xdr:col>
      <xdr:colOff>757787</xdr:colOff>
      <xdr:row>127</xdr:row>
      <xdr:rowOff>13138</xdr:rowOff>
    </xdr:from>
    <xdr:to>
      <xdr:col>8</xdr:col>
      <xdr:colOff>6131</xdr:colOff>
      <xdr:row>127</xdr:row>
      <xdr:rowOff>302173</xdr:rowOff>
    </xdr:to>
    <xdr:pic>
      <xdr:nvPicPr>
        <xdr:cNvPr id="4" name="Grafik 3" descr="Creative Commons Lizenzvertrag">
          <a:extLst>
            <a:ext uri="{FF2B5EF4-FFF2-40B4-BE49-F238E27FC236}">
              <a16:creationId xmlns:a16="http://schemas.microsoft.com/office/drawing/2014/main" id="{98D1DFE3-B71D-4CDB-834E-4F407708E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6457358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xdr:colOff>
      <xdr:row>77</xdr:row>
      <xdr:rowOff>0</xdr:rowOff>
    </xdr:from>
    <xdr:to>
      <xdr:col>20</xdr:col>
      <xdr:colOff>745436</xdr:colOff>
      <xdr:row>85</xdr:row>
      <xdr:rowOff>0</xdr:rowOff>
    </xdr:to>
    <xdr:sp macro="" textlink="">
      <xdr:nvSpPr>
        <xdr:cNvPr id="5" name="Textfeld 4">
          <a:extLst>
            <a:ext uri="{FF2B5EF4-FFF2-40B4-BE49-F238E27FC236}">
              <a16:creationId xmlns:a16="http://schemas.microsoft.com/office/drawing/2014/main" id="{2022FCDA-2F15-4657-B15F-80F292118EC8}"/>
            </a:ext>
          </a:extLst>
        </xdr:cNvPr>
        <xdr:cNvSpPr txBox="1"/>
      </xdr:nvSpPr>
      <xdr:spPr>
        <a:xfrm>
          <a:off x="10960101" y="37045900"/>
          <a:ext cx="4682435"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t>How to use "Delphi":</a:t>
          </a:r>
        </a:p>
        <a:p>
          <a:endParaRPr lang="de-CH" sz="1000"/>
        </a:p>
        <a:p>
          <a:pPr indent="-108000"/>
          <a:r>
            <a:rPr lang="de-CH" sz="1000"/>
            <a:t>1. Enter</a:t>
          </a:r>
          <a:r>
            <a:rPr lang="de-CH" sz="1000" baseline="0"/>
            <a:t> the number of participants in the relevant field.</a:t>
          </a:r>
          <a:endParaRPr lang="de-CH" sz="1000"/>
        </a:p>
        <a:p>
          <a:pPr indent="-108000"/>
          <a:r>
            <a:rPr lang="de-CH" sz="1000"/>
            <a:t>2.</a:t>
          </a:r>
          <a:r>
            <a:rPr lang="de-CH" sz="1000" baseline="0"/>
            <a:t> </a:t>
          </a:r>
          <a:r>
            <a:rPr lang="de-CH" sz="1000"/>
            <a:t>Mark the yellow fields in column J with an x. This will hide the sample text/number.</a:t>
          </a:r>
        </a:p>
        <a:p>
          <a:pPr indent="-108000"/>
          <a:r>
            <a:rPr lang="de-CH" sz="1000"/>
            <a:t>3. Start with the first</a:t>
          </a:r>
          <a:r>
            <a:rPr lang="de-CH" sz="1000" baseline="0"/>
            <a:t> </a:t>
          </a:r>
          <a:r>
            <a:rPr lang="de-CH" sz="1000"/>
            <a:t>line. </a:t>
          </a:r>
        </a:p>
        <a:p>
          <a:pPr indent="-108000"/>
          <a:r>
            <a:rPr lang="de-CH" sz="1000"/>
            <a:t>4. Have</a:t>
          </a:r>
          <a:r>
            <a:rPr lang="de-CH" sz="1000" baseline="0"/>
            <a:t> each participant think of an appropriate value for the line.</a:t>
          </a:r>
        </a:p>
        <a:p>
          <a:pPr indent="-108000"/>
          <a:r>
            <a:rPr lang="de-CH" sz="1000" baseline="0"/>
            <a:t>5. Put the value of each participant into the columns K-O; don't discuss yet.</a:t>
          </a:r>
        </a:p>
        <a:p>
          <a:pPr indent="-108000"/>
          <a:r>
            <a:rPr lang="de-CH" sz="1000" baseline="0"/>
            <a:t>6. Once completed, discuss the values; you may remove the "x" in column J.</a:t>
          </a:r>
        </a:p>
        <a:p>
          <a:pPr indent="-108000"/>
          <a:r>
            <a:rPr lang="de-CH" sz="1000" baseline="0"/>
            <a:t>7. Have each participant again think of an appropriate value.</a:t>
          </a:r>
        </a:p>
        <a:p>
          <a:pPr indent="-108000"/>
          <a:r>
            <a:rPr lang="de-CH" sz="1000" baseline="0"/>
            <a:t>8. Enter them into the columns P-T. The average in column U is the value to use.</a:t>
          </a:r>
        </a:p>
        <a:p>
          <a:pPr indent="-108000"/>
          <a:r>
            <a:rPr lang="de-CH" sz="1000" baseline="0"/>
            <a:t>9. Proceed with the next line and redo steps 4-9.</a:t>
          </a:r>
        </a:p>
        <a:p>
          <a:pPr indent="-108000"/>
          <a:r>
            <a:rPr lang="de-CH" sz="1000" baseline="0"/>
            <a:t>10. Look at and discuss the end result only once you are finished.</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xdr:colOff>
      <xdr:row>0</xdr:row>
      <xdr:rowOff>6348</xdr:rowOff>
    </xdr:from>
    <xdr:to>
      <xdr:col>8</xdr:col>
      <xdr:colOff>685800</xdr:colOff>
      <xdr:row>9</xdr:row>
      <xdr:rowOff>123031</xdr:rowOff>
    </xdr:to>
    <xdr:sp macro="" textlink="">
      <xdr:nvSpPr>
        <xdr:cNvPr id="2" name="Textfeld 1">
          <a:extLst>
            <a:ext uri="{FF2B5EF4-FFF2-40B4-BE49-F238E27FC236}">
              <a16:creationId xmlns:a16="http://schemas.microsoft.com/office/drawing/2014/main" id="{34A1F23A-1466-4AB8-B11B-83A42D96F494}"/>
            </a:ext>
          </a:extLst>
        </xdr:cNvPr>
        <xdr:cNvSpPr txBox="1"/>
      </xdr:nvSpPr>
      <xdr:spPr>
        <a:xfrm>
          <a:off x="6350" y="6348"/>
          <a:ext cx="6362700" cy="1824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b="1"/>
            <a:t>In which cases do you need to perform a Transfer Impact Assessment (TIA)?</a:t>
          </a:r>
        </a:p>
        <a:p>
          <a:pPr>
            <a:spcBef>
              <a:spcPts val="300"/>
            </a:spcBef>
            <a:spcAft>
              <a:spcPts val="300"/>
            </a:spcAft>
          </a:pPr>
          <a:r>
            <a:rPr lang="de-CH" sz="1100"/>
            <a:t>You will usually have to perform a Transfer</a:t>
          </a:r>
          <a:r>
            <a:rPr lang="de-CH" sz="1100" baseline="0"/>
            <a:t> Impact Assessment (</a:t>
          </a:r>
          <a:r>
            <a:rPr lang="de-CH" sz="1100" b="1" baseline="0"/>
            <a:t>TIA</a:t>
          </a:r>
          <a:r>
            <a:rPr lang="de-CH" sz="1100" baseline="0"/>
            <a:t>) if you are to use the EU Standard Contractual Clauses (</a:t>
          </a:r>
          <a:r>
            <a:rPr lang="de-CH" sz="1100" b="1" baseline="0"/>
            <a:t>EU SCC</a:t>
          </a:r>
          <a:r>
            <a:rPr lang="de-CH" sz="1100" baseline="0"/>
            <a:t>). Clause 14 of the EU SCC requires a TIA to be performed. </a:t>
          </a:r>
          <a:r>
            <a:rPr lang="de-CH" sz="1100"/>
            <a:t>You have to perform it in order to check </a:t>
          </a:r>
          <a:r>
            <a:rPr lang="de-CH" sz="1100" baseline="0"/>
            <a:t>whether there is a relevant risk that the personal data transferred by you under the EU SCC may become subject to a foreign lawful access that is in violation of the GDPR (or CH DPA). </a:t>
          </a:r>
        </a:p>
        <a:p>
          <a:pPr>
            <a:spcBef>
              <a:spcPts val="300"/>
            </a:spcBef>
            <a:spcAft>
              <a:spcPts val="300"/>
            </a:spcAft>
          </a:pPr>
          <a:r>
            <a:rPr lang="de-CH" sz="1100" baseline="0"/>
            <a:t>In addition, there are also certain other situations in which a TIA has to be performed under the GDPR (or CH DPA). Since the legal situation is a bit complex, we have created the following flow-chart that helps you to assess your situation and determine what kind of TIA you need at which point in time (The chart is available at </a:t>
          </a:r>
          <a:r>
            <a:rPr lang="de-CH" sz="1100" b="0" i="0" u="sng" strike="noStrike">
              <a:solidFill>
                <a:schemeClr val="dk1"/>
              </a:solidFill>
              <a:effectLst/>
              <a:latin typeface="+mn-lt"/>
              <a:ea typeface="+mn-ea"/>
              <a:cs typeface="+mn-cs"/>
            </a:rPr>
            <a:t>https://www.rosenthal.ch/downloads/Rosenthal_International_Transfers_Charts.pdf</a:t>
          </a:r>
          <a:r>
            <a:rPr lang="de-CH" sz="1100" b="0" i="0" u="none" strike="noStrike" baseline="0">
              <a:solidFill>
                <a:schemeClr val="dk1"/>
              </a:solidFill>
              <a:effectLst/>
              <a:latin typeface="+mn-lt"/>
              <a:ea typeface="+mn-ea"/>
              <a:cs typeface="+mn-cs"/>
            </a:rPr>
            <a:t>):</a:t>
          </a:r>
          <a:endParaRPr lang="de-CH" sz="1100" baseline="0"/>
        </a:p>
        <a:p>
          <a:pPr>
            <a:spcBef>
              <a:spcPts val="300"/>
            </a:spcBef>
            <a:spcAft>
              <a:spcPts val="300"/>
            </a:spcAft>
          </a:pPr>
          <a:endParaRPr lang="de-CH" sz="1100" baseline="0"/>
        </a:p>
      </xdr:txBody>
    </xdr:sp>
    <xdr:clientData/>
  </xdr:twoCellAnchor>
  <xdr:twoCellAnchor>
    <xdr:from>
      <xdr:col>0</xdr:col>
      <xdr:colOff>43092</xdr:colOff>
      <xdr:row>101</xdr:row>
      <xdr:rowOff>115344</xdr:rowOff>
    </xdr:from>
    <xdr:to>
      <xdr:col>8</xdr:col>
      <xdr:colOff>737056</xdr:colOff>
      <xdr:row>128</xdr:row>
      <xdr:rowOff>6350</xdr:rowOff>
    </xdr:to>
    <xdr:sp macro="" textlink="">
      <xdr:nvSpPr>
        <xdr:cNvPr id="3" name="Textfeld 2">
          <a:extLst>
            <a:ext uri="{FF2B5EF4-FFF2-40B4-BE49-F238E27FC236}">
              <a16:creationId xmlns:a16="http://schemas.microsoft.com/office/drawing/2014/main" id="{04FE8EEB-D8A3-4BF2-8EAC-6F6F73FFAEBE}"/>
            </a:ext>
          </a:extLst>
        </xdr:cNvPr>
        <xdr:cNvSpPr txBox="1"/>
      </xdr:nvSpPr>
      <xdr:spPr>
        <a:xfrm>
          <a:off x="43092" y="18765294"/>
          <a:ext cx="6377214" cy="48630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300"/>
            </a:spcBef>
            <a:spcAft>
              <a:spcPts val="300"/>
            </a:spcAft>
          </a:pPr>
          <a:r>
            <a:rPr lang="de-CH" sz="1100"/>
            <a:t>For more information see the </a:t>
          </a:r>
          <a:r>
            <a:rPr lang="de-CH" sz="1100" b="1"/>
            <a:t>FAQ on the EU SCC</a:t>
          </a:r>
          <a:r>
            <a:rPr lang="de-CH" sz="1100"/>
            <a:t> at https://www.rosenthal.ch/downloads/VISCHER-faq-scc-en.pdf (courtesy of VISCHER).</a:t>
          </a:r>
        </a:p>
        <a:p>
          <a:pPr>
            <a:spcBef>
              <a:spcPts val="300"/>
            </a:spcBef>
            <a:spcAft>
              <a:spcPts val="300"/>
            </a:spcAft>
          </a:pPr>
          <a:r>
            <a:rPr lang="de-CH" sz="1100"/>
            <a:t>If you need</a:t>
          </a:r>
          <a:r>
            <a:rPr lang="de-CH" sz="1100" baseline="0"/>
            <a:t> an </a:t>
          </a:r>
          <a:r>
            <a:rPr lang="de-CH" sz="1100" b="1" baseline="0"/>
            <a:t>extended lawful access analysis </a:t>
          </a:r>
          <a:r>
            <a:rPr lang="de-CH" sz="1100" baseline="0"/>
            <a:t>covering also foreign lawful access scenarios (e.g., US CLOUD Act) that are in principle not an issue under the GDPR, but may violate professional secrecy obligations, see https://www.rosenthal.ch/downloads/Rosenthal_Cloud_Lawful_Access_Risk_Assessment.xlsx.</a:t>
          </a:r>
          <a:endParaRPr lang="de-CH" sz="1100"/>
        </a:p>
        <a:p>
          <a:pPr>
            <a:spcBef>
              <a:spcPts val="300"/>
            </a:spcBef>
            <a:spcAft>
              <a:spcPts val="300"/>
            </a:spcAft>
          </a:pPr>
          <a:r>
            <a:rPr lang="de-CH" sz="1100" b="1"/>
            <a:t>Some more useful resources when using the EU SCC:</a:t>
          </a:r>
        </a:p>
        <a:p>
          <a:pPr marL="171450" indent="-171450">
            <a:spcBef>
              <a:spcPts val="300"/>
            </a:spcBef>
            <a:spcAft>
              <a:spcPts val="300"/>
            </a:spcAft>
            <a:buFont typeface="Arial" panose="020B0604020202020204" pitchFamily="34" charset="0"/>
            <a:buChar char="•"/>
          </a:pPr>
          <a:r>
            <a:rPr lang="de-CH" sz="1100">
              <a:solidFill>
                <a:schemeClr val="dk1"/>
              </a:solidFill>
              <a:latin typeface="+mn-lt"/>
              <a:ea typeface="+mn-ea"/>
              <a:cs typeface="+mn-cs"/>
            </a:rPr>
            <a:t>Graphical</a:t>
          </a:r>
          <a:r>
            <a:rPr lang="de-CH" sz="1100" baseline="0">
              <a:solidFill>
                <a:schemeClr val="dk1"/>
              </a:solidFill>
              <a:latin typeface="+mn-lt"/>
              <a:ea typeface="+mn-ea"/>
              <a:cs typeface="+mn-cs"/>
            </a:rPr>
            <a:t> </a:t>
          </a:r>
          <a:r>
            <a:rPr lang="de-CH" sz="1100">
              <a:solidFill>
                <a:schemeClr val="dk1"/>
              </a:solidFill>
              <a:latin typeface="+mn-lt"/>
              <a:ea typeface="+mn-ea"/>
              <a:cs typeface="+mn-cs"/>
            </a:rPr>
            <a:t>overview on which modules of the EU SCC to use (WalderWyss): https://datenrecht.ch/wp-content/uploads/210726-Overview-constellations-SCC-EN-V020.pdf, archived at https://perma.cc/MC93-J38H</a:t>
          </a:r>
        </a:p>
        <a:p>
          <a:pPr marL="171450" indent="-171450">
            <a:spcBef>
              <a:spcPts val="300"/>
            </a:spcBef>
            <a:spcAft>
              <a:spcPts val="300"/>
            </a:spcAft>
            <a:buFont typeface="Arial" panose="020B0604020202020204" pitchFamily="34" charset="0"/>
            <a:buChar char="•"/>
          </a:pPr>
          <a:r>
            <a:rPr lang="de-CH" sz="1100">
              <a:solidFill>
                <a:schemeClr val="dk1"/>
              </a:solidFill>
              <a:latin typeface="+mn-lt"/>
              <a:ea typeface="+mn-ea"/>
              <a:cs typeface="+mn-cs"/>
            </a:rPr>
            <a:t>FAQ of the European Commission re the EU SCC: https://ec.europa.eu/info/sites/default/files/questions_answers_on_sccs_en.pdf,</a:t>
          </a:r>
          <a:r>
            <a:rPr lang="de-CH" sz="1100" baseline="0">
              <a:solidFill>
                <a:schemeClr val="dk1"/>
              </a:solidFill>
              <a:latin typeface="+mn-lt"/>
              <a:ea typeface="+mn-ea"/>
              <a:cs typeface="+mn-cs"/>
            </a:rPr>
            <a:t> </a:t>
          </a:r>
          <a:r>
            <a:rPr lang="de-CH" sz="1100">
              <a:solidFill>
                <a:schemeClr val="dk1"/>
              </a:solidFill>
              <a:latin typeface="+mn-lt"/>
              <a:ea typeface="+mn-ea"/>
              <a:cs typeface="+mn-cs"/>
            </a:rPr>
            <a:t>archived at https://perma.cc/RN6R-LY5J</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a:solidFill>
                <a:schemeClr val="dk1"/>
              </a:solidFill>
              <a:latin typeface="+mn-lt"/>
              <a:ea typeface="+mn-ea"/>
              <a:cs typeface="+mn-cs"/>
            </a:rPr>
            <a:t>SCC Generators: </a:t>
          </a:r>
        </a:p>
        <a:p>
          <a:pPr marL="628650" marR="0" lvl="1"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a:solidFill>
                <a:schemeClr val="dk1"/>
              </a:solidFill>
              <a:latin typeface="+mn-lt"/>
              <a:ea typeface="+mn-ea"/>
              <a:cs typeface="+mn-cs"/>
            </a:rPr>
            <a:t>European Essentials Guarantees Guide: https://www.essentialguarantees.com/scc</a:t>
          </a:r>
        </a:p>
        <a:p>
          <a:pPr marL="628650" marR="0" lvl="1"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a:solidFill>
                <a:schemeClr val="dk1"/>
              </a:solidFill>
              <a:latin typeface="+mn-lt"/>
              <a:ea typeface="+mn-ea"/>
              <a:cs typeface="+mn-cs"/>
            </a:rPr>
            <a:t>Bird &amp; Bird: http://scc.twobirds.com</a:t>
          </a:r>
        </a:p>
        <a:p>
          <a:pPr marL="628650" marR="0" lvl="1"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a:solidFill>
                <a:schemeClr val="dk1"/>
              </a:solidFill>
              <a:latin typeface="+mn-lt"/>
              <a:ea typeface="+mn-ea"/>
              <a:cs typeface="+mn-cs"/>
            </a:rPr>
            <a:t>TaylorWessing</a:t>
          </a:r>
          <a:r>
            <a:rPr lang="en-US" sz="1100" baseline="0">
              <a:solidFill>
                <a:schemeClr val="dk1"/>
              </a:solidFill>
              <a:latin typeface="+mn-lt"/>
              <a:ea typeface="+mn-ea"/>
              <a:cs typeface="+mn-cs"/>
            </a:rPr>
            <a:t>: </a:t>
          </a:r>
          <a:r>
            <a:rPr lang="en-US" sz="1100">
              <a:solidFill>
                <a:schemeClr val="dk1"/>
              </a:solidFill>
              <a:effectLst/>
              <a:latin typeface="+mn-lt"/>
              <a:ea typeface="+mn-ea"/>
              <a:cs typeface="+mn-cs"/>
            </a:rPr>
            <a:t>https://www.taylorwessing.com/de/online-services/scc-generator</a:t>
          </a:r>
        </a:p>
        <a:p>
          <a:pPr marL="628650" marR="0" lvl="1"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a:solidFill>
                <a:schemeClr val="dk1"/>
              </a:solidFill>
              <a:effectLst/>
              <a:latin typeface="+mn-lt"/>
              <a:ea typeface="+mn-ea"/>
              <a:cs typeface="+mn-cs"/>
            </a:rPr>
            <a:t>Oppenhoff: https://www.oppenhoff.eu/de/legaltech/scc-generator</a:t>
          </a:r>
        </a:p>
        <a:p>
          <a:pPr marL="628650" marR="0" lvl="1"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a:solidFill>
                <a:schemeClr val="dk1"/>
              </a:solidFill>
              <a:effectLst/>
              <a:latin typeface="+mn-lt"/>
              <a:ea typeface="+mn-ea"/>
              <a:cs typeface="+mn-cs"/>
            </a:rPr>
            <a:t>LauxLawyers: https://www.lauxlawyers.ch/en/neue-eu-standardvertragsklausel</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a:solidFill>
                <a:sysClr val="windowText" lastClr="000000"/>
              </a:solidFill>
              <a:effectLst/>
              <a:latin typeface="+mn-lt"/>
              <a:ea typeface="+mn-ea"/>
              <a:cs typeface="+mn-cs"/>
            </a:rPr>
            <a:t>Downloadable</a:t>
          </a:r>
          <a:r>
            <a:rPr lang="en-US" sz="1100" baseline="0">
              <a:solidFill>
                <a:sysClr val="windowText" lastClr="000000"/>
              </a:solidFill>
              <a:effectLst/>
              <a:latin typeface="+mn-lt"/>
              <a:ea typeface="+mn-ea"/>
              <a:cs typeface="+mn-cs"/>
            </a:rPr>
            <a:t> versions (doc) of each EU SCC Module (IAPP): https://iapp.org/resources/article/eu-standard-contractual-clauses-word-documents/</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de-CH" sz="1100" b="0" i="0">
              <a:solidFill>
                <a:schemeClr val="dk1"/>
              </a:solidFill>
              <a:effectLst/>
              <a:latin typeface="+mn-lt"/>
              <a:ea typeface="+mn-ea"/>
              <a:cs typeface="+mn-cs"/>
            </a:rPr>
            <a:t>European Data</a:t>
          </a:r>
          <a:r>
            <a:rPr lang="de-CH" sz="1100" b="0" i="0" baseline="0">
              <a:solidFill>
                <a:schemeClr val="dk1"/>
              </a:solidFill>
              <a:effectLst/>
              <a:latin typeface="+mn-lt"/>
              <a:ea typeface="+mn-ea"/>
              <a:cs typeface="+mn-cs"/>
            </a:rPr>
            <a:t> Protection Board (EDPB) </a:t>
          </a:r>
          <a:r>
            <a:rPr lang="de-CH" sz="1100" b="0" i="0">
              <a:solidFill>
                <a:schemeClr val="dk1"/>
              </a:solidFill>
              <a:effectLst/>
              <a:latin typeface="+mn-lt"/>
              <a:ea typeface="+mn-ea"/>
              <a:cs typeface="+mn-cs"/>
            </a:rPr>
            <a:t>Guidelines 05/2021 on the Interplay between the application of Article 3 and the provisions on international transfers as per Chapter V of the GDPR h</a:t>
          </a:r>
          <a:r>
            <a:rPr lang="en-US" sz="1100">
              <a:solidFill>
                <a:sysClr val="windowText" lastClr="000000"/>
              </a:solidFill>
              <a:effectLst/>
              <a:latin typeface="+mn-lt"/>
              <a:ea typeface="+mn-ea"/>
              <a:cs typeface="+mn-cs"/>
            </a:rPr>
            <a:t>ttps://edpb.europa.eu/system/files/2021-11/edpb_guidelinesinterplaychapterv_article3_adopted_en.pdf,</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archived at Perma | edpb.europa.eu</a:t>
          </a:r>
        </a:p>
      </xdr:txBody>
    </xdr:sp>
    <xdr:clientData/>
  </xdr:twoCellAnchor>
  <xdr:twoCellAnchor>
    <xdr:from>
      <xdr:col>0</xdr:col>
      <xdr:colOff>40254</xdr:colOff>
      <xdr:row>29</xdr:row>
      <xdr:rowOff>103188</xdr:rowOff>
    </xdr:from>
    <xdr:to>
      <xdr:col>8</xdr:col>
      <xdr:colOff>719704</xdr:colOff>
      <xdr:row>69</xdr:row>
      <xdr:rowOff>42522</xdr:rowOff>
    </xdr:to>
    <xdr:sp macro="" textlink="">
      <xdr:nvSpPr>
        <xdr:cNvPr id="4" name="Textfeld 3">
          <a:extLst>
            <a:ext uri="{FF2B5EF4-FFF2-40B4-BE49-F238E27FC236}">
              <a16:creationId xmlns:a16="http://schemas.microsoft.com/office/drawing/2014/main" id="{F4F63843-26B9-44D7-9944-8DDD3AC20450}"/>
            </a:ext>
          </a:extLst>
        </xdr:cNvPr>
        <xdr:cNvSpPr txBox="1"/>
      </xdr:nvSpPr>
      <xdr:spPr>
        <a:xfrm>
          <a:off x="40254" y="5494338"/>
          <a:ext cx="6362700" cy="7305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CH" sz="1100"/>
            <a:t>If you intend to perform a transfer of personal data to a country without an adequate level of data protection, you in a </a:t>
          </a:r>
          <a:r>
            <a:rPr lang="de-CH" sz="1100" b="1"/>
            <a:t>first step </a:t>
          </a:r>
          <a:r>
            <a:rPr lang="de-CH" sz="1100"/>
            <a:t>to determine whether the lawful access standards in the country of destination are in line with the four requirements</a:t>
          </a:r>
          <a:r>
            <a:rPr lang="de-CH" sz="1100" baseline="0"/>
            <a:t> of EEA or Swiss law. According to them </a:t>
          </a:r>
          <a:r>
            <a:rPr lang="en-US" sz="1100">
              <a:solidFill>
                <a:schemeClr val="dk1"/>
              </a:solidFill>
              <a:effectLst/>
              <a:latin typeface="+mn-lt"/>
              <a:ea typeface="+mn-ea"/>
              <a:cs typeface="+mn-cs"/>
            </a:rPr>
            <a:t>(1) lawful access must be subject to the principle of legality, i.e. of clear, precise and accessible rules, (2) lawful access must be subject to the principle of proportionality, (3) there must be effective means of legal redress for the data subjects to pursue their rights in the target jurisdiction in connection with a</a:t>
          </a:r>
          <a:r>
            <a:rPr lang="en-US" sz="1100" baseline="0">
              <a:solidFill>
                <a:schemeClr val="dk1"/>
              </a:solidFill>
              <a:effectLst/>
              <a:latin typeface="+mn-lt"/>
              <a:ea typeface="+mn-ea"/>
              <a:cs typeface="+mn-cs"/>
            </a:rPr>
            <a:t> lawful </a:t>
          </a:r>
          <a:r>
            <a:rPr lang="en-US" sz="1100">
              <a:solidFill>
                <a:schemeClr val="dk1"/>
              </a:solidFill>
              <a:effectLst/>
              <a:latin typeface="+mn-lt"/>
              <a:ea typeface="+mn-ea"/>
              <a:cs typeface="+mn-cs"/>
            </a:rPr>
            <a:t>access to their personal data, and (4) any lawful access must be subject to legal recourse to an independent and impartial court (or other forms of independent recourse bodies). You will typically have to ask local counsel whether this is the case or not in the country of destination. In order to make it easier for you to do so, we have developped a </a:t>
          </a:r>
          <a:r>
            <a:rPr lang="en-US" sz="1100" b="1">
              <a:solidFill>
                <a:schemeClr val="dk1"/>
              </a:solidFill>
              <a:effectLst/>
              <a:latin typeface="+mn-lt"/>
              <a:ea typeface="+mn-ea"/>
              <a:cs typeface="+mn-cs"/>
            </a:rPr>
            <a:t>questionnaire </a:t>
          </a:r>
          <a:r>
            <a:rPr lang="en-US" sz="1100">
              <a:solidFill>
                <a:schemeClr val="dk1"/>
              </a:solidFill>
              <a:effectLst/>
              <a:latin typeface="+mn-lt"/>
              <a:ea typeface="+mn-ea"/>
              <a:cs typeface="+mn-cs"/>
            </a:rPr>
            <a:t>that will allow you to ask the right questions. You can find</a:t>
          </a:r>
          <a:r>
            <a:rPr lang="en-US" sz="1100" baseline="0">
              <a:solidFill>
                <a:schemeClr val="dk1"/>
              </a:solidFill>
              <a:effectLst/>
              <a:latin typeface="+mn-lt"/>
              <a:ea typeface="+mn-ea"/>
              <a:cs typeface="+mn-cs"/>
            </a:rPr>
            <a:t> the template </a:t>
          </a:r>
          <a:r>
            <a:rPr lang="en-US" sz="1100">
              <a:solidFill>
                <a:schemeClr val="dk1"/>
              </a:solidFill>
              <a:effectLst/>
              <a:latin typeface="+mn-lt"/>
              <a:ea typeface="+mn-ea"/>
              <a:cs typeface="+mn-cs"/>
            </a:rPr>
            <a:t>in this Excel and download it </a:t>
          </a:r>
          <a:r>
            <a:rPr lang="en-US" sz="1100" baseline="0">
              <a:solidFill>
                <a:schemeClr val="dk1"/>
              </a:solidFill>
              <a:effectLst/>
              <a:latin typeface="+mn-lt"/>
              <a:ea typeface="+mn-ea"/>
              <a:cs typeface="+mn-cs"/>
            </a:rPr>
            <a:t>at </a:t>
          </a:r>
          <a:r>
            <a:rPr lang="de-CH" sz="1100" u="sng">
              <a:solidFill>
                <a:schemeClr val="dk1"/>
              </a:solidFill>
              <a:effectLst/>
              <a:latin typeface="+mn-lt"/>
              <a:ea typeface="+mn-ea"/>
              <a:cs typeface="+mn-cs"/>
            </a:rPr>
            <a:t>https://www.rosenthal.ch/downloads/Rosenthal_Assessing_Lawful_Access_Laws.xlsx</a:t>
          </a:r>
          <a:r>
            <a:rPr lang="de-CH" sz="1100">
              <a:solidFill>
                <a:schemeClr val="dk1"/>
              </a:solidFill>
              <a:effectLst/>
              <a:latin typeface="+mn-lt"/>
              <a:ea typeface="+mn-ea"/>
              <a:cs typeface="+mn-cs"/>
            </a:rPr>
            <a:t>. This template is </a:t>
          </a:r>
          <a:r>
            <a:rPr lang="de-CH" sz="1100" i="1">
              <a:solidFill>
                <a:schemeClr val="dk1"/>
              </a:solidFill>
              <a:effectLst/>
              <a:latin typeface="+mn-lt"/>
              <a:ea typeface="+mn-ea"/>
              <a:cs typeface="+mn-cs"/>
            </a:rPr>
            <a:t>not</a:t>
          </a:r>
          <a:r>
            <a:rPr lang="de-CH" sz="1100">
              <a:solidFill>
                <a:schemeClr val="dk1"/>
              </a:solidFill>
              <a:effectLst/>
              <a:latin typeface="+mn-lt"/>
              <a:ea typeface="+mn-ea"/>
              <a:cs typeface="+mn-cs"/>
            </a:rPr>
            <a:t> country-specific. Once local counsel has completed it, it</a:t>
          </a:r>
          <a:r>
            <a:rPr lang="de-CH" sz="1100" baseline="0">
              <a:solidFill>
                <a:schemeClr val="dk1"/>
              </a:solidFill>
              <a:effectLst/>
              <a:latin typeface="+mn-lt"/>
              <a:ea typeface="+mn-ea"/>
              <a:cs typeface="+mn-cs"/>
            </a:rPr>
            <a:t> will tell you whether there is any issue under local law in the country of the destination that will result in issues under the GDPR. </a:t>
          </a:r>
        </a:p>
        <a:p>
          <a:pPr rtl="0" eaLnBrk="1" latinLnBrk="0" hangingPunct="1"/>
          <a:endParaRPr lang="de-CH" sz="1100" baseline="0">
            <a:solidFill>
              <a:schemeClr val="dk1"/>
            </a:solidFill>
            <a:effectLst/>
            <a:latin typeface="+mn-lt"/>
            <a:ea typeface="+mn-ea"/>
            <a:cs typeface="+mn-cs"/>
          </a:endParaRPr>
        </a:p>
        <a:p>
          <a:pPr rtl="0" eaLnBrk="1" latinLnBrk="0" hangingPunct="1"/>
          <a:r>
            <a:rPr lang="de-CH" sz="1100" baseline="0">
              <a:solidFill>
                <a:schemeClr val="dk1"/>
              </a:solidFill>
              <a:effectLst/>
              <a:latin typeface="+mn-lt"/>
              <a:ea typeface="+mn-ea"/>
              <a:cs typeface="+mn-cs"/>
            </a:rPr>
            <a:t>If the assessment of the local law shows that lawful access in the country of destination does not satisfy the four guarantees, you need to in a </a:t>
          </a:r>
          <a:r>
            <a:rPr lang="de-CH" sz="1100" b="1" baseline="0">
              <a:solidFill>
                <a:schemeClr val="dk1"/>
              </a:solidFill>
              <a:effectLst/>
              <a:latin typeface="+mn-lt"/>
              <a:ea typeface="+mn-ea"/>
              <a:cs typeface="+mn-cs"/>
            </a:rPr>
            <a:t>second step</a:t>
          </a:r>
          <a:r>
            <a:rPr lang="de-CH" sz="1100" baseline="0">
              <a:solidFill>
                <a:schemeClr val="dk1"/>
              </a:solidFill>
              <a:effectLst/>
              <a:latin typeface="+mn-lt"/>
              <a:ea typeface="+mn-ea"/>
              <a:cs typeface="+mn-cs"/>
            </a:rPr>
            <a:t> check whether there is reason to believe that one of those forms of lawful access that do not meet the four guarantees are going to happen in your case. In other words, you have to determin the probability of such a prohibited lawful access to occur. For doing so, you can use the </a:t>
          </a:r>
          <a:r>
            <a:rPr lang="de-CH" sz="1100" b="1" baseline="0">
              <a:solidFill>
                <a:schemeClr val="dk1"/>
              </a:solidFill>
              <a:effectLst/>
              <a:latin typeface="+mn-lt"/>
              <a:ea typeface="+mn-ea"/>
              <a:cs typeface="+mn-cs"/>
            </a:rPr>
            <a:t>TIA template </a:t>
          </a:r>
          <a:r>
            <a:rPr lang="de-CH" sz="1100" baseline="0">
              <a:solidFill>
                <a:schemeClr val="dk1"/>
              </a:solidFill>
              <a:effectLst/>
              <a:latin typeface="+mn-lt"/>
              <a:ea typeface="+mn-ea"/>
              <a:cs typeface="+mn-cs"/>
            </a:rPr>
            <a:t>we have created. Please note that this template is </a:t>
          </a:r>
          <a:r>
            <a:rPr lang="de-CH" sz="1100" i="1" baseline="0">
              <a:solidFill>
                <a:schemeClr val="dk1"/>
              </a:solidFill>
              <a:effectLst/>
              <a:latin typeface="+mn-lt"/>
              <a:ea typeface="+mn-ea"/>
              <a:cs typeface="+mn-cs"/>
            </a:rPr>
            <a:t>country-specific</a:t>
          </a:r>
          <a:r>
            <a:rPr lang="de-CH" sz="1100" baseline="0">
              <a:solidFill>
                <a:schemeClr val="dk1"/>
              </a:solidFill>
              <a:effectLst/>
              <a:latin typeface="+mn-lt"/>
              <a:ea typeface="+mn-ea"/>
              <a:cs typeface="+mn-cs"/>
            </a:rPr>
            <a:t>, because it needs to take into account the local law. You can download various versions of the template for different countries at </a:t>
          </a:r>
          <a:r>
            <a:rPr lang="de-CH" sz="1100" u="sng" baseline="0">
              <a:solidFill>
                <a:schemeClr val="dk1"/>
              </a:solidFill>
              <a:effectLst/>
              <a:latin typeface="+mn-lt"/>
              <a:ea typeface="+mn-ea"/>
              <a:cs typeface="+mn-cs"/>
            </a:rPr>
            <a:t>https://www.rosenthal.ch/downloads/Rosenthal_EU-SCC-TIA.xlsx</a:t>
          </a:r>
          <a:r>
            <a:rPr lang="de-CH" sz="1100" baseline="0">
              <a:solidFill>
                <a:schemeClr val="dk1"/>
              </a:solidFill>
              <a:effectLst/>
              <a:latin typeface="+mn-lt"/>
              <a:ea typeface="+mn-ea"/>
              <a:cs typeface="+mn-cs"/>
            </a:rPr>
            <a:t>. Over time, templates for additional countries will be published here. If there is no country-specific template available for your country, let us know and provide us the completed questionnaire or crate your own country-specific version of the TIA template.</a:t>
          </a:r>
        </a:p>
        <a:p>
          <a:pPr rtl="0" eaLnBrk="1" latinLnBrk="0" hangingPunct="1"/>
          <a:endParaRPr lang="de-CH" sz="1100" baseline="0">
            <a:solidFill>
              <a:schemeClr val="dk1"/>
            </a:solidFill>
            <a:effectLst/>
            <a:latin typeface="+mn-lt"/>
            <a:ea typeface="+mn-ea"/>
            <a:cs typeface="+mn-cs"/>
          </a:endParaRPr>
        </a:p>
        <a:p>
          <a:pPr rtl="0" eaLnBrk="1" latinLnBrk="0" hangingPunct="1"/>
          <a:r>
            <a:rPr lang="de-DE" sz="1100" baseline="0">
              <a:solidFill>
                <a:schemeClr val="dk1"/>
              </a:solidFill>
              <a:effectLst/>
              <a:latin typeface="+mn-lt"/>
              <a:ea typeface="+mn-ea"/>
              <a:cs typeface="+mn-cs"/>
            </a:rPr>
            <a:t>If your transfer requires you to perform a TIA (whether a generic or a country-specific one), this may not be sufficient. You may to undertake several TIAs to also cover </a:t>
          </a:r>
          <a:r>
            <a:rPr lang="de-DE" sz="1100" b="1" baseline="0">
              <a:solidFill>
                <a:schemeClr val="dk1"/>
              </a:solidFill>
              <a:effectLst/>
              <a:latin typeface="+mn-lt"/>
              <a:ea typeface="+mn-ea"/>
              <a:cs typeface="+mn-cs"/>
            </a:rPr>
            <a:t>onward transfer of personal data</a:t>
          </a:r>
          <a:r>
            <a:rPr lang="de-DE" sz="1100" baseline="0">
              <a:solidFill>
                <a:schemeClr val="dk1"/>
              </a:solidFill>
              <a:effectLst/>
              <a:latin typeface="+mn-lt"/>
              <a:ea typeface="+mn-ea"/>
              <a:cs typeface="+mn-cs"/>
            </a:rPr>
            <a:t> to other recipients in non-whitelisted countries. Hence, if the importer passes along the personal data that you have exported, additional TIAs may have to be made. There are two cases: </a:t>
          </a:r>
        </a:p>
        <a:p>
          <a:pPr marL="171450" lvl="0" indent="-171450">
            <a:spcBef>
              <a:spcPts val="300"/>
            </a:spcBef>
            <a:spcAft>
              <a:spcPts val="300"/>
            </a:spcAft>
            <a:buFont typeface="Arial" panose="020B0604020202020204" pitchFamily="34" charset="0"/>
            <a:buChar char="•"/>
          </a:pPr>
          <a:r>
            <a:rPr lang="en-US" sz="1100">
              <a:solidFill>
                <a:schemeClr val="dk1"/>
              </a:solidFill>
              <a:effectLst/>
              <a:latin typeface="+mn-lt"/>
              <a:ea typeface="+mn-ea"/>
              <a:cs typeface="+mn-cs"/>
            </a:rPr>
            <a:t>If the onward transfer is still part of a processing for the (original) controller (i.e. for you), that controller will be responsible for performing such TIA, as it remains responsible for the protection of "its" personal data along the chain of sub-processors, even if the onward transfer is not done by itself (but by its processor or sub-processor). </a:t>
          </a:r>
          <a:endParaRPr lang="de-CH" sz="1100">
            <a:solidFill>
              <a:schemeClr val="dk1"/>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100">
              <a:solidFill>
                <a:schemeClr val="dk1"/>
              </a:solidFill>
              <a:effectLst/>
              <a:latin typeface="+mn-lt"/>
              <a:ea typeface="+mn-ea"/>
              <a:cs typeface="+mn-cs"/>
            </a:rPr>
            <a:t>If the onward transfer is undertaken by a controller (as the initial recipient) to another controller or processor, that (onward transferring) controller is responsible to comply with the provision on onward transfers in the new SCC. To do so, unless the exceptions in the new SCC apply, the controller will have to itself enter into the new SCCs or a back-to-back-contract to ensure continued protection of the personal data during the onward transfer (as stated above). As part of this obligation, it will also have to perform a TIA. </a:t>
          </a:r>
          <a:endParaRPr lang="de-CH" sz="1100">
            <a:solidFill>
              <a:schemeClr val="dk1"/>
            </a:solidFill>
            <a:effectLst/>
            <a:latin typeface="+mn-lt"/>
            <a:ea typeface="+mn-ea"/>
            <a:cs typeface="+mn-cs"/>
          </a:endParaRPr>
        </a:p>
        <a:p>
          <a:pPr>
            <a:spcBef>
              <a:spcPts val="300"/>
            </a:spcBef>
            <a:spcAft>
              <a:spcPts val="300"/>
            </a:spcAft>
          </a:pPr>
          <a:r>
            <a:rPr lang="de-CH" sz="1050"/>
            <a:t>The following chart illustrates the various scenarios in which a TIA becomes necessary:</a:t>
          </a:r>
        </a:p>
      </xdr:txBody>
    </xdr:sp>
    <xdr:clientData/>
  </xdr:twoCellAnchor>
  <xdr:twoCellAnchor editAs="oneCell">
    <xdr:from>
      <xdr:col>0</xdr:col>
      <xdr:colOff>102722</xdr:colOff>
      <xdr:row>10</xdr:row>
      <xdr:rowOff>26302</xdr:rowOff>
    </xdr:from>
    <xdr:to>
      <xdr:col>8</xdr:col>
      <xdr:colOff>670226</xdr:colOff>
      <xdr:row>29</xdr:row>
      <xdr:rowOff>0</xdr:rowOff>
    </xdr:to>
    <xdr:pic>
      <xdr:nvPicPr>
        <xdr:cNvPr id="5" name="Grafik 4">
          <a:extLst>
            <a:ext uri="{FF2B5EF4-FFF2-40B4-BE49-F238E27FC236}">
              <a16:creationId xmlns:a16="http://schemas.microsoft.com/office/drawing/2014/main" id="{9328D3F3-0D0E-4835-A457-5DD9B6F441AF}"/>
            </a:ext>
          </a:extLst>
        </xdr:cNvPr>
        <xdr:cNvPicPr>
          <a:picLocks noChangeAspect="1"/>
        </xdr:cNvPicPr>
      </xdr:nvPicPr>
      <xdr:blipFill>
        <a:blip xmlns:r="http://schemas.openxmlformats.org/officeDocument/2006/relationships" r:embed="rId1"/>
        <a:stretch>
          <a:fillRect/>
        </a:stretch>
      </xdr:blipFill>
      <xdr:spPr>
        <a:xfrm>
          <a:off x="102722" y="1918602"/>
          <a:ext cx="6250754" cy="3472548"/>
        </a:xfrm>
        <a:prstGeom prst="rect">
          <a:avLst/>
        </a:prstGeom>
        <a:solidFill>
          <a:schemeClr val="bg1"/>
        </a:solidFill>
      </xdr:spPr>
    </xdr:pic>
    <xdr:clientData/>
  </xdr:twoCellAnchor>
  <xdr:twoCellAnchor editAs="oneCell">
    <xdr:from>
      <xdr:col>0</xdr:col>
      <xdr:colOff>28123</xdr:colOff>
      <xdr:row>69</xdr:row>
      <xdr:rowOff>14655</xdr:rowOff>
    </xdr:from>
    <xdr:to>
      <xdr:col>8</xdr:col>
      <xdr:colOff>715619</xdr:colOff>
      <xdr:row>99</xdr:row>
      <xdr:rowOff>88900</xdr:rowOff>
    </xdr:to>
    <xdr:pic>
      <xdr:nvPicPr>
        <xdr:cNvPr id="6" name="Grafik 5">
          <a:extLst>
            <a:ext uri="{FF2B5EF4-FFF2-40B4-BE49-F238E27FC236}">
              <a16:creationId xmlns:a16="http://schemas.microsoft.com/office/drawing/2014/main" id="{7823C370-2D2D-4277-8F8C-4ED6C8C0F946}"/>
            </a:ext>
          </a:extLst>
        </xdr:cNvPr>
        <xdr:cNvPicPr>
          <a:picLocks noChangeAspect="1"/>
        </xdr:cNvPicPr>
      </xdr:nvPicPr>
      <xdr:blipFill>
        <a:blip xmlns:r="http://schemas.openxmlformats.org/officeDocument/2006/relationships" r:embed="rId2"/>
        <a:stretch>
          <a:fillRect/>
        </a:stretch>
      </xdr:blipFill>
      <xdr:spPr>
        <a:xfrm>
          <a:off x="28123" y="12771805"/>
          <a:ext cx="6370746" cy="5598745"/>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5521</xdr:rowOff>
    </xdr:from>
    <xdr:to>
      <xdr:col>10</xdr:col>
      <xdr:colOff>469900</xdr:colOff>
      <xdr:row>107</xdr:row>
      <xdr:rowOff>163764</xdr:rowOff>
    </xdr:to>
    <xdr:sp macro="" textlink="">
      <xdr:nvSpPr>
        <xdr:cNvPr id="2" name="Textfeld 1">
          <a:extLst>
            <a:ext uri="{FF2B5EF4-FFF2-40B4-BE49-F238E27FC236}">
              <a16:creationId xmlns:a16="http://schemas.microsoft.com/office/drawing/2014/main" id="{60595FE2-0DE6-4283-8C8D-C7694812EB0F}"/>
            </a:ext>
          </a:extLst>
        </xdr:cNvPr>
        <xdr:cNvSpPr txBox="1"/>
      </xdr:nvSpPr>
      <xdr:spPr>
        <a:xfrm>
          <a:off x="0" y="5521"/>
          <a:ext cx="8089900" cy="19862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effectLst/>
              <a:latin typeface="+mn-lt"/>
              <a:ea typeface="+mn-ea"/>
              <a:cs typeface="+mn-cs"/>
            </a:rPr>
            <a:t>Instructions on how to fill out the country-specific</a:t>
          </a:r>
          <a:r>
            <a:rPr lang="en-US" sz="1200" b="1"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TIA</a:t>
          </a:r>
        </a:p>
        <a:p>
          <a:endParaRPr lang="de-CH" sz="400" b="1">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Check </a:t>
          </a:r>
          <a:r>
            <a:rPr lang="en-US" sz="1050" b="1">
              <a:solidFill>
                <a:sysClr val="windowText" lastClr="000000"/>
              </a:solidFill>
              <a:effectLst/>
              <a:latin typeface="+mn-lt"/>
              <a:ea typeface="+mn-ea"/>
              <a:cs typeface="+mn-cs"/>
            </a:rPr>
            <a:t>whether you need a TIA</a:t>
          </a:r>
          <a:r>
            <a:rPr lang="en-US" sz="1050" b="0">
              <a:solidFill>
                <a:sysClr val="windowText" lastClr="000000"/>
              </a:solidFill>
              <a:effectLst/>
              <a:latin typeface="+mn-lt"/>
              <a:ea typeface="+mn-ea"/>
              <a:cs typeface="+mn-cs"/>
            </a:rPr>
            <a:t>, which kind of TIA</a:t>
          </a:r>
          <a:r>
            <a:rPr lang="en-US" sz="1050">
              <a:solidFill>
                <a:sysClr val="windowText" lastClr="000000"/>
              </a:solidFill>
              <a:effectLst/>
              <a:latin typeface="+mn-lt"/>
              <a:ea typeface="+mn-ea"/>
              <a:cs typeface="+mn-cs"/>
            </a:rPr>
            <a:t> and who is responsible to perform it. This is discussed in the worksheet "When a TIA is required".</a:t>
          </a: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Also check, whether the personal data transferred is subject to additional restrictions beyond</a:t>
          </a:r>
          <a:r>
            <a:rPr lang="en-US" sz="1050" baseline="0">
              <a:solidFill>
                <a:sysClr val="windowText" lastClr="000000"/>
              </a:solidFill>
              <a:effectLst/>
              <a:latin typeface="+mn-lt"/>
              <a:ea typeface="+mn-ea"/>
              <a:cs typeface="+mn-cs"/>
            </a:rPr>
            <a:t> the GDPR or CH DPA (</a:t>
          </a:r>
          <a:r>
            <a:rPr lang="en-US" sz="1050">
              <a:solidFill>
                <a:sysClr val="windowText" lastClr="000000"/>
              </a:solidFill>
              <a:effectLst/>
              <a:latin typeface="+mn-lt"/>
              <a:ea typeface="+mn-ea"/>
              <a:cs typeface="+mn-cs"/>
            </a:rPr>
            <a:t>such as professional secrecy obligations) that may require an assessment of additional risks of foreign lawful access than required when using the EU SCC (in such cases, see our separate Excel at </a:t>
          </a:r>
          <a:r>
            <a:rPr lang="en-US" sz="1050" u="sng">
              <a:solidFill>
                <a:sysClr val="windowText" lastClr="000000"/>
              </a:solidFill>
              <a:effectLst/>
              <a:latin typeface="+mn-lt"/>
              <a:ea typeface="+mn-ea"/>
              <a:cs typeface="+mn-cs"/>
            </a:rPr>
            <a:t>https://www.rosenthal.ch/downloads/Rosenthal_Cloud_Lawful_Access_Risk_Assessment.xlsx</a:t>
          </a:r>
          <a:r>
            <a:rPr lang="en-US" sz="1050">
              <a:solidFill>
                <a:sysClr val="windowText" lastClr="000000"/>
              </a:solidFill>
              <a:effectLst/>
              <a:latin typeface="+mn-lt"/>
              <a:ea typeface="+mn-ea"/>
              <a:cs typeface="+mn-cs"/>
            </a:rPr>
            <a:t>).</a:t>
          </a:r>
        </a:p>
        <a:p>
          <a:pPr marL="171450" lvl="0" indent="-171450">
            <a:spcBef>
              <a:spcPts val="300"/>
            </a:spcBef>
            <a:spcAft>
              <a:spcPts val="300"/>
            </a:spcAft>
            <a:buFont typeface="Arial" panose="020B0604020202020204" pitchFamily="34" charset="0"/>
            <a:buChar char="•"/>
          </a:pPr>
          <a:r>
            <a:rPr lang="de-CH" sz="1050">
              <a:solidFill>
                <a:sysClr val="windowText" lastClr="000000"/>
              </a:solidFill>
              <a:effectLst/>
              <a:latin typeface="+mn-lt"/>
              <a:ea typeface="+mn-ea"/>
              <a:cs typeface="+mn-cs"/>
            </a:rPr>
            <a:t>These instructions have been</a:t>
          </a:r>
          <a:r>
            <a:rPr lang="de-CH" sz="1050" baseline="0">
              <a:solidFill>
                <a:sysClr val="windowText" lastClr="000000"/>
              </a:solidFill>
              <a:effectLst/>
              <a:latin typeface="+mn-lt"/>
              <a:ea typeface="+mn-ea"/>
              <a:cs typeface="+mn-cs"/>
            </a:rPr>
            <a:t> draft only for the </a:t>
          </a:r>
          <a:r>
            <a:rPr lang="de-CH" sz="1050" b="1" baseline="0">
              <a:solidFill>
                <a:sysClr val="windowText" lastClr="000000"/>
              </a:solidFill>
              <a:effectLst/>
              <a:latin typeface="+mn-lt"/>
              <a:ea typeface="+mn-ea"/>
              <a:cs typeface="+mn-cs"/>
            </a:rPr>
            <a:t>country-specific TIA templates</a:t>
          </a:r>
          <a:r>
            <a:rPr lang="de-CH" sz="1050" baseline="0">
              <a:solidFill>
                <a:sysClr val="windowText" lastClr="000000"/>
              </a:solidFill>
              <a:effectLst/>
              <a:latin typeface="+mn-lt"/>
              <a:ea typeface="+mn-ea"/>
              <a:cs typeface="+mn-cs"/>
            </a:rPr>
            <a:t>, not for the questionnaire for assessing local law. You should only use the country-specific TIA if you are assessing a transfer to the country for which the TIA template has been designed. Otherwise you should use the questionnaire first and then, based on its outcome, create a country-specific TIA, if necessary. </a:t>
          </a:r>
        </a:p>
        <a:p>
          <a:pPr marL="171450" lvl="0" indent="-171450">
            <a:spcBef>
              <a:spcPts val="300"/>
            </a:spcBef>
            <a:spcAft>
              <a:spcPts val="300"/>
            </a:spcAft>
            <a:buFont typeface="Arial" panose="020B0604020202020204" pitchFamily="34" charset="0"/>
            <a:buChar char="•"/>
          </a:pPr>
          <a:r>
            <a:rPr lang="de-CH" sz="1050" baseline="0">
              <a:solidFill>
                <a:sysClr val="windowText" lastClr="000000"/>
              </a:solidFill>
              <a:effectLst/>
              <a:latin typeface="+mn-lt"/>
              <a:ea typeface="+mn-ea"/>
              <a:cs typeface="+mn-cs"/>
            </a:rPr>
            <a:t>These instructions are generic, i.e. they will not discuss the country-specific details of a country-specific TIA template.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Step 1</a:t>
          </a:r>
          <a:r>
            <a:rPr lang="en-US" sz="1050">
              <a:solidFill>
                <a:sysClr val="windowText" lastClr="000000"/>
              </a:solidFill>
              <a:effectLst/>
              <a:latin typeface="+mn-lt"/>
              <a:ea typeface="+mn-ea"/>
              <a:cs typeface="+mn-cs"/>
            </a:rPr>
            <a:t> you should describe the transfer at issue. Perform a separate TIA for each transfer, i.e. if there are onward transfers that occur following the original transfer (e.g., from a controller to a processor), then complete a separate TIA for these other transfers. The reason is that each transfer has its own risk profile. However, you only need to perform one TIA if there are several transfers that have the same risk profile (e.g., several group companies that transfer the same kind of personal data for the same purposes to the same parent company in the US). None of the fields in Step 1 are used for the assessment math below; they are for documentation purposes only.</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Step 2</a:t>
          </a:r>
          <a:r>
            <a:rPr lang="en-US" sz="1050">
              <a:solidFill>
                <a:sysClr val="windowText" lastClr="000000"/>
              </a:solidFill>
              <a:effectLst/>
              <a:latin typeface="+mn-lt"/>
              <a:ea typeface="+mn-ea"/>
              <a:cs typeface="+mn-cs"/>
            </a:rPr>
            <a:t>, enter the starting date and number of years for which the TIA is to be made. You should always limit the assessment for a reasonable period of time. You can't in a meaningful manner assess the risk for the next hundred years. The number is relevant for calculating the probability of lawful access you are willing to accept. The period of time is the time for which the data importer will have access to the personal data. After that period, a new TIA has to be made, and, depending on the outcome, the data may continue to remain in the hands of the data importer or the EU SCC have to be terminated and the personal data deleted by the importer.</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29</a:t>
          </a:r>
          <a:r>
            <a:rPr lang="en-US" sz="1050">
              <a:solidFill>
                <a:sysClr val="windowText" lastClr="000000"/>
              </a:solidFill>
              <a:effectLst/>
              <a:latin typeface="+mn-lt"/>
              <a:ea typeface="+mn-ea"/>
              <a:cs typeface="+mn-cs"/>
            </a:rPr>
            <a:t>, enter a number of years. This parameter helps you to determine which probability is acceptable under the EU SCC in order to conclude that you have no reason to believe that a prohibited lawful will occur during the assessment period (i.e. the number in Line 27). Try to imagine of how low the probability of the event (here: a successful lawful access) must be during the assessment period for you to qualify it as being a merely "theoretical" event. Because coming up with a meaningful percentage figure is difficult for most of us, we use a different formula based on the following</a:t>
          </a:r>
          <a:r>
            <a:rPr lang="en-US" sz="1050" baseline="0">
              <a:solidFill>
                <a:sysClr val="windowText" lastClr="000000"/>
              </a:solidFill>
              <a:effectLst/>
              <a:latin typeface="+mn-lt"/>
              <a:ea typeface="+mn-ea"/>
              <a:cs typeface="+mn-cs"/>
            </a:rPr>
            <a:t> idea</a:t>
          </a:r>
          <a:r>
            <a:rPr lang="en-US" sz="1050">
              <a:solidFill>
                <a:sysClr val="windowText" lastClr="000000"/>
              </a:solidFill>
              <a:effectLst/>
              <a:latin typeface="+mn-lt"/>
              <a:ea typeface="+mn-ea"/>
              <a:cs typeface="+mn-cs"/>
            </a:rPr>
            <a:t>: Let's assume we are assessing the lawful access risk for a period of five years. We will all agree that if the chances of the event occurring during the five year assessment period are 50 percent, then the event is not theoretical at all. However, if the chances of the event are so low that an additional 30 years (on top of the initial five) need to pass by for the chances to rise to 50 percent (assuming the probability does neither increase nor decrease over time, like when tossing a coin), most of us would probably consider the chances of the event occurring during the (initial) five years is, indeed, most unlikely if not theoretical. In such a case, put in the number 30, and the spreadsheet will in Line 30 calculate the probability that is acceptable for the assessment period by these standards. This will be used for determining the acceptable risk in Step 4. Of course, based on the foregoing logic, the number in Line 29 must be considerable higher than the one in Line 27 in order to make sense. See also the</a:t>
          </a:r>
          <a:r>
            <a:rPr lang="en-US" sz="1050" baseline="0">
              <a:solidFill>
                <a:sysClr val="windowText" lastClr="000000"/>
              </a:solidFill>
              <a:effectLst/>
              <a:latin typeface="+mn-lt"/>
              <a:ea typeface="+mn-ea"/>
              <a:cs typeface="+mn-cs"/>
            </a:rPr>
            <a:t> footnote. If you do not like this method of determining the permitted probability, you can also simply enter into the percentage value you are happy with in Line 30, thus overwriting the calculated figure (the number on the right will tell you which number of years you have to fill in in Line 29 for the documentation to be consistent; see also the footnote).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32</a:t>
          </a:r>
          <a:r>
            <a:rPr lang="en-US" sz="1050">
              <a:solidFill>
                <a:sysClr val="windowText" lastClr="000000"/>
              </a:solidFill>
              <a:effectLst/>
              <a:latin typeface="+mn-lt"/>
              <a:ea typeface="+mn-ea"/>
              <a:cs typeface="+mn-cs"/>
            </a:rPr>
            <a:t> put in the laws of the target jurisdiction that are considered substandard from the GDPR's and the EU SCC's perspective, i.e. those laws that allow a lawful access that </a:t>
          </a:r>
          <a:r>
            <a:rPr lang="en-US" sz="1100">
              <a:solidFill>
                <a:sysClr val="windowText" lastClr="000000"/>
              </a:solidFill>
              <a:effectLst/>
              <a:latin typeface="+mn-lt"/>
              <a:ea typeface="+mn-ea"/>
              <a:cs typeface="+mn-cs"/>
            </a:rPr>
            <a:t>does not respect the essence of the fundamental rights and freedoms or </a:t>
          </a:r>
          <a:r>
            <a:rPr lang="en-US" sz="1050" i="1">
              <a:solidFill>
                <a:sysClr val="windowText" lastClr="000000"/>
              </a:solidFill>
              <a:effectLst/>
              <a:latin typeface="+mn-lt"/>
              <a:ea typeface="+mn-ea"/>
              <a:cs typeface="+mn-cs"/>
            </a:rPr>
            <a:t>exceeds</a:t>
          </a:r>
          <a:r>
            <a:rPr lang="en-US" sz="1050">
              <a:solidFill>
                <a:sysClr val="windowText" lastClr="000000"/>
              </a:solidFill>
              <a:effectLst/>
              <a:latin typeface="+mn-lt"/>
              <a:ea typeface="+mn-ea"/>
              <a:cs typeface="+mn-cs"/>
            </a:rPr>
            <a:t> what is necessary and proportionate in a democratic society to safeguard one of the objectives listed in Article 23(1) of the GDPR. For the US, the European Court of Justice in its "Schrems II" decision found that this is the case with Section 702 FISA and EO 12.333. For other non-whitelisted countries, you will have to get the advice from local counsel as to which laws may be relevant. For other jurisdictions, list the local laws that govern lawful access</a:t>
          </a:r>
          <a:r>
            <a:rPr lang="en-US" sz="1050" baseline="0">
              <a:solidFill>
                <a:sysClr val="windowText" lastClr="000000"/>
              </a:solidFill>
              <a:effectLst/>
              <a:latin typeface="+mn-lt"/>
              <a:ea typeface="+mn-ea"/>
              <a:cs typeface="+mn-cs"/>
            </a:rPr>
            <a:t> and may be considered problematic. </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Line 33</a:t>
          </a:r>
          <a:r>
            <a:rPr lang="en-US" sz="1050">
              <a:solidFill>
                <a:sysClr val="windowText" lastClr="000000"/>
              </a:solidFill>
              <a:effectLst/>
              <a:latin typeface="+mn-lt"/>
              <a:ea typeface="+mn-ea"/>
              <a:cs typeface="+mn-cs"/>
            </a:rPr>
            <a:t>, you only have to include a value if the data importer has no obligation to "defend" your data against the lawful access attempts assessed by this TIA (otherwise you can enter any number). If you conclude the EU SCC, such an obligation will exist. The "defend your data" obligation is necessary to make sure that lawful access requests indeed follow the law. If the obligation does not exist, you can include the probability that the authorities will nevertheless follow the law. This will then be taken into account in Step 4. See also the footnote.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Step 3</a:t>
          </a:r>
          <a:r>
            <a:rPr lang="en-US" sz="1050">
              <a:solidFill>
                <a:sysClr val="windowText" lastClr="000000"/>
              </a:solidFill>
              <a:effectLst/>
              <a:latin typeface="+mn-lt"/>
              <a:ea typeface="+mn-ea"/>
              <a:cs typeface="+mn-cs"/>
            </a:rPr>
            <a:t> we ask you to answer a number of "Yes/No" questions to better assess the overall risk of lawful access. Depending on the response, it is already clear from the outset that there is no risk of the prohibit lawful access occurring (in particular if the personal data remains encrypted all the time). Conversely, there are situations where it is clear that the risk is (normally) too high (for example, if personal data is not encrypted in transit when being communicated over the Internet (where it can be easily picked up by upstream monitoring of Internet backbones). Also, in Line 42 you have to state whether the EU SCC (or another safeguard permitted under Art. 46 GDPR) is used;</a:t>
          </a:r>
          <a:r>
            <a:rPr lang="en-US" sz="1050" baseline="0">
              <a:solidFill>
                <a:sysClr val="windowText" lastClr="000000"/>
              </a:solidFill>
              <a:effectLst/>
              <a:latin typeface="+mn-lt"/>
              <a:ea typeface="+mn-ea"/>
              <a:cs typeface="+mn-cs"/>
            </a:rPr>
            <a:t> in the case of a onward transfer (e.g., if a processor in a non-whitelisted country onward transfers the data to a sub-processor in the same country, the EU SCC permit, for instance, the use of the EU SCC or another back-to-back contract)</a:t>
          </a:r>
          <a:r>
            <a:rPr lang="en-US" sz="1050">
              <a:solidFill>
                <a:sysClr val="windowText" lastClr="000000"/>
              </a:solidFill>
              <a:effectLst/>
              <a:latin typeface="+mn-lt"/>
              <a:ea typeface="+mn-ea"/>
              <a:cs typeface="+mn-cs"/>
            </a:rPr>
            <a:t>. Of course, if you transfer data under one of the accepted exemptions of Art. 49 GDPR, no further assessments are necessary. If you encrypt data in transit, have the EU SCC in place, but can't prevent the data importer (in the non-whitelisted country) from accessing the personal data in clear text, you have to do a case-specific risk analysis, which is done in Step 4. Note that the answer in Line 38 will not effect the outcome of the TIA, but we have included it to remind you to think of the possibility of not transferring personal data to a non-whitelisted country in the first place, but instead use a solution relying exclusively on a data processing in the EEA or whitelisted countries.</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b="1">
              <a:solidFill>
                <a:sysClr val="windowText" lastClr="000000"/>
              </a:solidFill>
              <a:effectLst/>
              <a:latin typeface="+mn-lt"/>
              <a:ea typeface="+mn-ea"/>
              <a:cs typeface="+mn-cs"/>
            </a:rPr>
            <a:t>Step 4</a:t>
          </a:r>
          <a:r>
            <a:rPr lang="en-US" sz="1050">
              <a:solidFill>
                <a:sysClr val="windowText" lastClr="000000"/>
              </a:solidFill>
              <a:effectLst/>
              <a:latin typeface="+mn-lt"/>
              <a:ea typeface="+mn-ea"/>
              <a:cs typeface="+mn-cs"/>
            </a:rPr>
            <a:t> becomes necessary if you need to understand whether you will be facing a relevant risk of a prohibited lawful access in the country of the data importer. This is usually the most challenging and difficult part of a TIA. We have used a statistical method to solve this problem. </a:t>
          </a:r>
          <a:r>
            <a:rPr lang="en-GB" sz="1100">
              <a:solidFill>
                <a:sysClr val="windowText" lastClr="000000"/>
              </a:solidFill>
              <a:effectLst/>
              <a:latin typeface="+mn-lt"/>
              <a:ea typeface="+mn-ea"/>
              <a:cs typeface="+mn-cs"/>
            </a:rPr>
            <a:t>The unique feature of this TIA is that you do </a:t>
          </a:r>
          <a:r>
            <a:rPr lang="en-GB" sz="1100" i="1">
              <a:solidFill>
                <a:sysClr val="windowText" lastClr="000000"/>
              </a:solidFill>
              <a:effectLst/>
              <a:latin typeface="+mn-lt"/>
              <a:ea typeface="+mn-ea"/>
              <a:cs typeface="+mn-cs"/>
            </a:rPr>
            <a:t>not</a:t>
          </a:r>
          <a:r>
            <a:rPr lang="en-GB" sz="1100">
              <a:solidFill>
                <a:sysClr val="windowText" lastClr="000000"/>
              </a:solidFill>
              <a:effectLst/>
              <a:latin typeface="+mn-lt"/>
              <a:ea typeface="+mn-ea"/>
              <a:cs typeface="+mn-cs"/>
            </a:rPr>
            <a:t> have to be sure about the assessments you make when completing the form, and that you can work with rough figures. </a:t>
          </a:r>
          <a:r>
            <a:rPr lang="en-US" sz="1100">
              <a:solidFill>
                <a:sysClr val="windowText" lastClr="000000"/>
              </a:solidFill>
              <a:effectLst/>
              <a:latin typeface="+mn-lt"/>
              <a:ea typeface="+mn-ea"/>
              <a:cs typeface="+mn-cs"/>
            </a:rPr>
            <a:t>The method is also agnostic of whether you believe that lawful access concerns are warranted or not or that you find particular arguments used to prevent such access convincing. Also, the method has been structured to reduce noise and bias in order to get better judgements. This has proven to have an</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advantage over the classical approach of only getting a legal opinion of local counsel,</a:t>
          </a:r>
          <a:r>
            <a:rPr lang="en-US" sz="1100" baseline="0">
              <a:solidFill>
                <a:sysClr val="windowText" lastClr="000000"/>
              </a:solidFill>
              <a:effectLst/>
              <a:latin typeface="+mn-lt"/>
              <a:ea typeface="+mn-ea"/>
              <a:cs typeface="+mn-cs"/>
            </a:rPr>
            <a:t> which usually results in a higher risk than actually exists for the case at hand because it has to remain unspecific</a:t>
          </a:r>
          <a:r>
            <a:rPr lang="en-US" sz="1100">
              <a:solidFill>
                <a:sysClr val="windowText" lastClr="000000"/>
              </a:solidFill>
              <a:effectLst/>
              <a:latin typeface="+mn-lt"/>
              <a:ea typeface="+mn-ea"/>
              <a:cs typeface="+mn-cs"/>
            </a:rPr>
            <a:t>. With the present method, you get much clearer results that factor-in the uncertainties any legal opinion will come with. The way how this is achieved is that we rely on </a:t>
          </a:r>
          <a:r>
            <a:rPr lang="en-US" sz="1100" i="1">
              <a:solidFill>
                <a:sysClr val="windowText" lastClr="000000"/>
              </a:solidFill>
              <a:effectLst/>
              <a:latin typeface="+mn-lt"/>
              <a:ea typeface="+mn-ea"/>
              <a:cs typeface="+mn-cs"/>
            </a:rPr>
            <a:t>probability calculations</a:t>
          </a:r>
          <a:r>
            <a:rPr lang="en-US" sz="1100">
              <a:solidFill>
                <a:sysClr val="windowText" lastClr="000000"/>
              </a:solidFill>
              <a:effectLst/>
              <a:latin typeface="+mn-lt"/>
              <a:ea typeface="+mn-ea"/>
              <a:cs typeface="+mn-cs"/>
            </a:rPr>
            <a:t> and a </a:t>
          </a:r>
          <a:r>
            <a:rPr lang="en-US" sz="1100" i="1">
              <a:solidFill>
                <a:sysClr val="windowText" lastClr="000000"/>
              </a:solidFill>
              <a:effectLst/>
              <a:latin typeface="+mn-lt"/>
              <a:ea typeface="+mn-ea"/>
              <a:cs typeface="+mn-cs"/>
            </a:rPr>
            <a:t>structured approach </a:t>
          </a:r>
          <a:r>
            <a:rPr lang="en-US" sz="1100">
              <a:solidFill>
                <a:sysClr val="windowText" lastClr="000000"/>
              </a:solidFill>
              <a:effectLst/>
              <a:latin typeface="+mn-lt"/>
              <a:ea typeface="+mn-ea"/>
              <a:cs typeface="+mn-cs"/>
            </a:rPr>
            <a:t>combining both legal, technical and factual elements. While the approach does not allow us to predict the future (nobody can), such methods are well accepted for assessing risks – which is what a TIA is all about.</a:t>
          </a:r>
          <a:r>
            <a:rPr lang="en-US" sz="1050">
              <a:solidFill>
                <a:sysClr val="windowText" lastClr="000000"/>
              </a:solidFill>
              <a:effectLst/>
              <a:latin typeface="+mn-lt"/>
              <a:ea typeface="+mn-ea"/>
              <a:cs typeface="+mn-cs"/>
            </a:rPr>
            <a:t> Note that the content of Step 4 has always been drafted with a specific law in mind (e.g., US law,</a:t>
          </a:r>
          <a:r>
            <a:rPr lang="en-US" sz="1050" baseline="0">
              <a:solidFill>
                <a:sysClr val="windowText" lastClr="000000"/>
              </a:solidFill>
              <a:effectLst/>
              <a:latin typeface="+mn-lt"/>
              <a:ea typeface="+mn-ea"/>
              <a:cs typeface="+mn-cs"/>
            </a:rPr>
            <a:t> Chinese law, Indian law)</a:t>
          </a:r>
          <a:r>
            <a:rPr lang="en-US" sz="1050">
              <a:solidFill>
                <a:sysClr val="windowText" lastClr="000000"/>
              </a:solidFill>
              <a:effectLst/>
              <a:latin typeface="+mn-lt"/>
              <a:ea typeface="+mn-ea"/>
              <a:cs typeface="+mn-cs"/>
            </a:rPr>
            <a:t>. For other jurisdictions, different content is necessary. Over time, we or other sources may provide further content for Step 4. Also note that the Excel will automatically "fade out" Step 4 if, based on the other responses, it is not necessary to complete.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You may want to fill-out Step 4 in workshop with a group of people. If you do so, you can make use of the </a:t>
          </a:r>
          <a:r>
            <a:rPr lang="en-US" sz="1050" b="1">
              <a:solidFill>
                <a:sysClr val="windowText" lastClr="000000"/>
              </a:solidFill>
              <a:effectLst/>
              <a:latin typeface="+mn-lt"/>
              <a:ea typeface="+mn-ea"/>
              <a:cs typeface="+mn-cs"/>
            </a:rPr>
            <a:t>Delphi method</a:t>
          </a:r>
          <a:r>
            <a:rPr lang="en-US" sz="1050">
              <a:solidFill>
                <a:sysClr val="windowText" lastClr="000000"/>
              </a:solidFill>
              <a:effectLst/>
              <a:latin typeface="+mn-lt"/>
              <a:ea typeface="+mn-ea"/>
              <a:cs typeface="+mn-cs"/>
            </a:rPr>
            <a:t>. We have already included a section that will help you do so on the</a:t>
          </a:r>
          <a:r>
            <a:rPr lang="en-US" sz="1050" baseline="0">
              <a:solidFill>
                <a:sysClr val="windowText" lastClr="000000"/>
              </a:solidFill>
              <a:effectLst/>
              <a:latin typeface="+mn-lt"/>
              <a:ea typeface="+mn-ea"/>
              <a:cs typeface="+mn-cs"/>
            </a:rPr>
            <a:t> right hand side of the TIA, including a </a:t>
          </a:r>
          <a:r>
            <a:rPr lang="en-US" sz="1050">
              <a:solidFill>
                <a:sysClr val="windowText" lastClr="000000"/>
              </a:solidFill>
              <a:effectLst/>
              <a:latin typeface="+mn-lt"/>
              <a:ea typeface="+mn-ea"/>
              <a:cs typeface="+mn-cs"/>
            </a:rPr>
            <a:t>short instruction on how to use it. The Delphi method aims to improve decision making in groups of people by reducing noise and bias. You can delete the table we have created for the Delphi method once you have used it or if you do not want to use it.</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essence,</a:t>
          </a:r>
          <a:r>
            <a:rPr lang="en-US" sz="1050" baseline="0">
              <a:solidFill>
                <a:sysClr val="windowText" lastClr="000000"/>
              </a:solidFill>
              <a:effectLst/>
              <a:latin typeface="+mn-lt"/>
              <a:ea typeface="+mn-ea"/>
              <a:cs typeface="+mn-cs"/>
            </a:rPr>
            <a:t> </a:t>
          </a:r>
          <a:r>
            <a:rPr lang="en-US" sz="1050">
              <a:solidFill>
                <a:sysClr val="windowText" lastClr="000000"/>
              </a:solidFill>
              <a:effectLst/>
              <a:latin typeface="+mn-lt"/>
              <a:ea typeface="+mn-ea"/>
              <a:cs typeface="+mn-cs"/>
            </a:rPr>
            <a:t>Step 4 </a:t>
          </a:r>
          <a:r>
            <a:rPr lang="en-US" sz="1050" b="1">
              <a:solidFill>
                <a:sysClr val="windowText" lastClr="000000"/>
              </a:solidFill>
              <a:effectLst/>
              <a:latin typeface="+mn-lt"/>
              <a:ea typeface="+mn-ea"/>
              <a:cs typeface="+mn-cs"/>
            </a:rPr>
            <a:t>lists the </a:t>
          </a:r>
          <a:r>
            <a:rPr lang="en-US" sz="1050" b="1" baseline="0">
              <a:solidFill>
                <a:sysClr val="windowText" lastClr="000000"/>
              </a:solidFill>
              <a:effectLst/>
              <a:latin typeface="+mn-lt"/>
              <a:ea typeface="+mn-ea"/>
              <a:cs typeface="+mn-cs"/>
            </a:rPr>
            <a:t>legal, practical and technical conditions</a:t>
          </a:r>
          <a:r>
            <a:rPr lang="en-US" sz="1050" baseline="0">
              <a:solidFill>
                <a:sysClr val="windowText" lastClr="000000"/>
              </a:solidFill>
              <a:effectLst/>
              <a:latin typeface="+mn-lt"/>
              <a:ea typeface="+mn-ea"/>
              <a:cs typeface="+mn-cs"/>
            </a:rPr>
            <a:t> that need to be (cumulatively) fulfilled for a lawful access to occur. These conditions have been compiled specifically for the jurisdiction at issue and differ from country to country. For each condition, you have to assess how probable it is that the condition at issue is met in your particular case. This allows you to perform a very case-specific TIA, and you are free to give optimistic or pesimistic naswers. For example, if we are to assess the probability that data becomes subject to a particular form of mass surveillance on the part of the importer, a typical condition is whether the importer qualifies as a telecommunications service provider. If this is not the case, your data will usually be safe. Accordingly, in the form, you will have to enter a percentage figure on how probable it is in your opinion that the importer is considered a telecommunications service provider (e.g., 5%, 75%, 100%). In some cases, you will not be required to enter a percentage, but rather an absolute figure (e.g., the number of lawful access requests the importer expects per year based on past experience). It is entirely up to you what kind of numbers you enter. In any event, you reason every number in the commentary field on the right side of the template. It should become clear for the reader why you have made a particular assessment. Be aware that you don't need to give extrem responses, such as 0% or 100%. You can easily work with more balanced answers, which are in our view more realistic, anyway. For example, if you believe that a particular condition is more likely to be fulfillled than not, you can put in 60% (which would mean that six out of ten people would believe that the condition is fulfilled). In other words: You do not have to be sure, and you do not have to be precise. The method will work fine with rough figures. What is important, though, is that you provide a reasoning for your assessment. We have created a number of sample assessments (in blue text) to give you a feeling on how to use the TIA template. </a:t>
          </a:r>
        </a:p>
        <a:p>
          <a:pPr marL="171450" lvl="0" indent="-171450">
            <a:spcBef>
              <a:spcPts val="300"/>
            </a:spcBef>
            <a:spcAft>
              <a:spcPts val="300"/>
            </a:spcAft>
            <a:buFont typeface="Arial" panose="020B0604020202020204" pitchFamily="34" charset="0"/>
            <a:buChar char="•"/>
          </a:pPr>
          <a:r>
            <a:rPr lang="en-US" sz="1050" baseline="0">
              <a:solidFill>
                <a:sysClr val="windowText" lastClr="000000"/>
              </a:solidFill>
              <a:effectLst/>
              <a:latin typeface="+mn-lt"/>
              <a:ea typeface="+mn-ea"/>
              <a:cs typeface="+mn-cs"/>
            </a:rPr>
            <a:t>When going through the condition listed in Step 4, please also study the </a:t>
          </a:r>
          <a:r>
            <a:rPr lang="en-US" sz="1050" b="1" baseline="0">
              <a:solidFill>
                <a:sysClr val="windowText" lastClr="000000"/>
              </a:solidFill>
              <a:effectLst/>
              <a:latin typeface="+mn-lt"/>
              <a:ea typeface="+mn-ea"/>
              <a:cs typeface="+mn-cs"/>
            </a:rPr>
            <a:t>footnotes </a:t>
          </a:r>
          <a:r>
            <a:rPr lang="en-US" sz="1050" baseline="0">
              <a:solidFill>
                <a:sysClr val="windowText" lastClr="000000"/>
              </a:solidFill>
              <a:effectLst/>
              <a:latin typeface="+mn-lt"/>
              <a:ea typeface="+mn-ea"/>
              <a:cs typeface="+mn-cs"/>
            </a:rPr>
            <a:t>associated with most of the conditions. They will explain you why these conditions have been selected for the country at issue, including their legal basis. This will help you determine whether a particular condition is met or not. The sample text in blue will also help you understand the concept.</a:t>
          </a:r>
        </a:p>
        <a:p>
          <a:pPr marL="171450" lvl="0" indent="-171450">
            <a:spcBef>
              <a:spcPts val="300"/>
            </a:spcBef>
            <a:spcAft>
              <a:spcPts val="300"/>
            </a:spcAft>
            <a:buFont typeface="Arial" panose="020B0604020202020204" pitchFamily="34" charset="0"/>
            <a:buChar char="•"/>
          </a:pPr>
          <a:r>
            <a:rPr lang="en-US" sz="1050" b="0">
              <a:solidFill>
                <a:sysClr val="windowText" lastClr="000000"/>
              </a:solidFill>
              <a:effectLst/>
              <a:latin typeface="+mn-lt"/>
              <a:ea typeface="+mn-ea"/>
              <a:cs typeface="+mn-cs"/>
            </a:rPr>
            <a:t>In the </a:t>
          </a:r>
          <a:r>
            <a:rPr lang="en-US" sz="1050" b="1">
              <a:solidFill>
                <a:sysClr val="windowText" lastClr="000000"/>
              </a:solidFill>
              <a:effectLst/>
              <a:latin typeface="+mn-lt"/>
              <a:ea typeface="+mn-ea"/>
              <a:cs typeface="+mn-cs"/>
            </a:rPr>
            <a:t>second to last question</a:t>
          </a:r>
          <a:r>
            <a:rPr lang="en-US" sz="1050" b="0">
              <a:solidFill>
                <a:sysClr val="windowText" lastClr="000000"/>
              </a:solidFill>
              <a:effectLst/>
              <a:latin typeface="+mn-lt"/>
              <a:ea typeface="+mn-ea"/>
              <a:cs typeface="+mn-cs"/>
            </a:rPr>
            <a:t> of Step</a:t>
          </a:r>
          <a:r>
            <a:rPr lang="en-US" sz="1050" b="0" baseline="0">
              <a:solidFill>
                <a:sysClr val="windowText" lastClr="000000"/>
              </a:solidFill>
              <a:effectLst/>
              <a:latin typeface="+mn-lt"/>
              <a:ea typeface="+mn-ea"/>
              <a:cs typeface="+mn-cs"/>
            </a:rPr>
            <a:t> 4, the answer</a:t>
          </a:r>
          <a:r>
            <a:rPr lang="en-US" sz="1050" b="1">
              <a:solidFill>
                <a:sysClr val="windowText" lastClr="000000"/>
              </a:solidFill>
              <a:effectLst/>
              <a:latin typeface="+mn-lt"/>
              <a:ea typeface="+mn-ea"/>
              <a:cs typeface="+mn-cs"/>
            </a:rPr>
            <a:t> </a:t>
          </a:r>
          <a:r>
            <a:rPr lang="en-US" sz="1050">
              <a:solidFill>
                <a:sysClr val="windowText" lastClr="000000"/>
              </a:solidFill>
              <a:effectLst/>
              <a:latin typeface="+mn-lt"/>
              <a:ea typeface="+mn-ea"/>
              <a:cs typeface="+mn-cs"/>
            </a:rPr>
            <a:t>is usually a "Yes" if you use the EU SCC, but if not (for instance in case of some older BCR), the math will result in an increase of the probability of foreign lawful access based on your assessment in Line 33 of whether the relevant authorities will nevertheless comply with their law.</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the</a:t>
          </a:r>
          <a:r>
            <a:rPr lang="en-US" sz="1050" baseline="0">
              <a:solidFill>
                <a:sysClr val="windowText" lastClr="000000"/>
              </a:solidFill>
              <a:effectLst/>
              <a:latin typeface="+mn-lt"/>
              <a:ea typeface="+mn-ea"/>
              <a:cs typeface="+mn-cs"/>
            </a:rPr>
            <a:t> </a:t>
          </a:r>
          <a:r>
            <a:rPr lang="en-US" sz="1050" b="1" baseline="0">
              <a:solidFill>
                <a:sysClr val="windowText" lastClr="000000"/>
              </a:solidFill>
              <a:effectLst/>
              <a:latin typeface="+mn-lt"/>
              <a:ea typeface="+mn-ea"/>
              <a:cs typeface="+mn-cs"/>
            </a:rPr>
            <a:t>last question of Step 4</a:t>
          </a:r>
          <a:r>
            <a:rPr lang="en-US" sz="1050">
              <a:solidFill>
                <a:sysClr val="windowText" lastClr="000000"/>
              </a:solidFill>
              <a:effectLst/>
              <a:latin typeface="+mn-lt"/>
              <a:ea typeface="+mn-ea"/>
              <a:cs typeface="+mn-cs"/>
            </a:rPr>
            <a:t>, please confirm that you have a measure in place that will warn you if the circumstances that you rely on for the assessment change during the assessment period. Without such a measure, you can't rely on the assessment and the transfer is automatically considered as too risky when using the Excel.</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The </a:t>
          </a:r>
          <a:r>
            <a:rPr lang="en-US" sz="1050" b="1">
              <a:solidFill>
                <a:sysClr val="windowText" lastClr="000000"/>
              </a:solidFill>
              <a:effectLst/>
              <a:latin typeface="+mn-lt"/>
              <a:ea typeface="+mn-ea"/>
              <a:cs typeface="+mn-cs"/>
            </a:rPr>
            <a:t>lines thereafter (at the end of Step 4)</a:t>
          </a:r>
          <a:r>
            <a:rPr lang="en-US" sz="1050">
              <a:solidFill>
                <a:sysClr val="windowText" lastClr="000000"/>
              </a:solidFill>
              <a:effectLst/>
              <a:latin typeface="+mn-lt"/>
              <a:ea typeface="+mn-ea"/>
              <a:cs typeface="+mn-cs"/>
            </a:rPr>
            <a:t> will provide you with the "residual" risk of a prohibited lawful access occurring during the assessment period, calculated based on the assessments made by you. Whether it is acceptable or not depends on whether the probability is below the figure determined in Line 30, based on your assessment in Line 29 (see above). Keep in mind that the years are calculated on the assumption that the risk neither increases nor decreases over time. Therefore, do not perform such assessments on very long periods that you can't reasonably oversee.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a:t>
          </a:r>
          <a:r>
            <a:rPr lang="en-US" sz="1050" b="1">
              <a:solidFill>
                <a:sysClr val="windowText" lastClr="000000"/>
              </a:solidFill>
              <a:effectLst/>
              <a:latin typeface="+mn-lt"/>
              <a:ea typeface="+mn-ea"/>
              <a:cs typeface="+mn-cs"/>
            </a:rPr>
            <a:t>last field of Step 4</a:t>
          </a:r>
          <a:r>
            <a:rPr lang="en-US" sz="1050" b="0">
              <a:solidFill>
                <a:sysClr val="windowText" lastClr="000000"/>
              </a:solidFill>
              <a:effectLst/>
              <a:latin typeface="+mn-lt"/>
              <a:ea typeface="+mn-ea"/>
              <a:cs typeface="+mn-cs"/>
            </a:rPr>
            <a:t>,</a:t>
          </a:r>
          <a:r>
            <a:rPr lang="en-US" sz="1050" b="1">
              <a:solidFill>
                <a:sysClr val="windowText" lastClr="000000"/>
              </a:solidFill>
              <a:effectLst/>
              <a:latin typeface="+mn-lt"/>
              <a:ea typeface="+mn-ea"/>
              <a:cs typeface="+mn-cs"/>
            </a:rPr>
            <a:t> </a:t>
          </a:r>
          <a:r>
            <a:rPr lang="en-US" sz="1050">
              <a:solidFill>
                <a:sysClr val="windowText" lastClr="000000"/>
              </a:solidFill>
              <a:effectLst/>
              <a:latin typeface="+mn-lt"/>
              <a:ea typeface="+mn-ea"/>
              <a:cs typeface="+mn-cs"/>
            </a:rPr>
            <a:t>you can document, for the purpose of accountability, on how you achieved the above assessments. You may make reference to a legal opinion or other sources you have relied on, as applicable.</a:t>
          </a:r>
          <a:endParaRPr lang="de-CH" sz="1050">
            <a:solidFill>
              <a:sysClr val="windowText" lastClr="000000"/>
            </a:solidFill>
            <a:effectLst/>
            <a:latin typeface="+mn-lt"/>
            <a:ea typeface="+mn-ea"/>
            <a:cs typeface="+mn-cs"/>
          </a:endParaRPr>
        </a:p>
        <a:p>
          <a:pPr marL="171450" lvl="0" indent="-171450">
            <a:spcBef>
              <a:spcPts val="300"/>
            </a:spcBef>
            <a:spcAft>
              <a:spcPts val="300"/>
            </a:spcAft>
            <a:buFont typeface="Arial" panose="020B0604020202020204" pitchFamily="34" charset="0"/>
            <a:buChar char="•"/>
          </a:pPr>
          <a:r>
            <a:rPr lang="en-US" sz="1050">
              <a:solidFill>
                <a:sysClr val="windowText" lastClr="000000"/>
              </a:solidFill>
              <a:effectLst/>
              <a:latin typeface="+mn-lt"/>
              <a:ea typeface="+mn-ea"/>
              <a:cs typeface="+mn-cs"/>
            </a:rPr>
            <a:t>In the </a:t>
          </a:r>
          <a:r>
            <a:rPr lang="en-US" sz="1050" b="1">
              <a:solidFill>
                <a:sysClr val="windowText" lastClr="000000"/>
              </a:solidFill>
              <a:effectLst/>
              <a:latin typeface="+mn-lt"/>
              <a:ea typeface="+mn-ea"/>
              <a:cs typeface="+mn-cs"/>
            </a:rPr>
            <a:t>Final Step</a:t>
          </a:r>
          <a:r>
            <a:rPr lang="en-US" sz="1050">
              <a:solidFill>
                <a:sysClr val="windowText" lastClr="000000"/>
              </a:solidFill>
              <a:effectLst/>
              <a:latin typeface="+mn-lt"/>
              <a:ea typeface="+mn-ea"/>
              <a:cs typeface="+mn-cs"/>
            </a:rPr>
            <a:t>, you get the overall result of the assessment. The answer is provided to you automatically based on the above results. Please include the names of the stakeholders and experts who have been involved, and have the responsible persons sign the TIA, if possible.</a:t>
          </a:r>
          <a:endParaRPr lang="de-CH" sz="1050">
            <a:solidFill>
              <a:sysClr val="windowText" lastClr="000000"/>
            </a:solidFill>
            <a:effectLst/>
            <a:latin typeface="+mn-lt"/>
            <a:ea typeface="+mn-ea"/>
            <a:cs typeface="+mn-cs"/>
          </a:endParaRPr>
        </a:p>
        <a:p>
          <a:r>
            <a:rPr lang="en-US" sz="1050">
              <a:solidFill>
                <a:sysClr val="windowText" lastClr="000000"/>
              </a:solidFill>
              <a:effectLst/>
              <a:latin typeface="+mn-lt"/>
              <a:ea typeface="+mn-ea"/>
              <a:cs typeface="+mn-cs"/>
            </a:rPr>
            <a:t> </a:t>
          </a:r>
          <a:endParaRPr lang="de-CH" sz="1100">
            <a:solidFill>
              <a:sysClr val="windowText" lastClr="000000"/>
            </a:solidFill>
            <a:effectLst/>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CF1706-C596-4528-84FF-2F8C749114F9}" name="Tabelle1" displayName="Tabelle1" ref="A5:D23" totalsRowShown="0">
  <autoFilter ref="A5:D23" xr:uid="{97CF1706-C596-4528-84FF-2F8C749114F9}"/>
  <tableColumns count="4">
    <tableColumn id="1" xr3:uid="{F98EC761-EF6A-4C17-A721-D6715C9866BB}" name="No."/>
    <tableColumn id="2" xr3:uid="{D7FD5D1E-F651-4A31-B543-DB0C94179530}" name="Worksheet"/>
    <tableColumn id="3" xr3:uid="{B96F52AC-4BA0-499E-9325-2A96E29EFF61}" name="Version" dataDxfId="432"/>
    <tableColumn id="4" xr3:uid="{AA6245AA-FF5E-409C-8452-8FE852519B73}" name="Date" dataDxfId="431"/>
  </tableColumns>
  <tableStyleInfo name="TableStyleMedium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osenthal.ch/downloads/Rosenthal_EU-SCC-TIA.xlsx" TargetMode="External"/><Relationship Id="rId1" Type="http://schemas.openxmlformats.org/officeDocument/2006/relationships/hyperlink" Target="http://www.rosenthal.ch/"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acme.com/dataprotection/subprocessors" TargetMode="External"/><Relationship Id="rId2" Type="http://schemas.openxmlformats.org/officeDocument/2006/relationships/hyperlink" Target="https://www.acme.com/dataprotection/lawfulaccess" TargetMode="External"/><Relationship Id="rId1" Type="http://schemas.openxmlformats.org/officeDocument/2006/relationships/hyperlink" Target="https://www.acme.com/dataprotection/TOMS" TargetMode="External"/><Relationship Id="rId6" Type="http://schemas.openxmlformats.org/officeDocument/2006/relationships/drawing" Target="../drawings/drawing16.xml"/><Relationship Id="rId5" Type="http://schemas.openxmlformats.org/officeDocument/2006/relationships/printerSettings" Target="../printerSettings/printerSettings17.bin"/><Relationship Id="rId4" Type="http://schemas.openxmlformats.org/officeDocument/2006/relationships/hyperlink" Target="https://www.acme.com/dataprotection/lawfulaccess"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ec.europa.eu/info/law/law-topic/data-protection/international-dimension-data-protection/adequacy-decisions_en"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www.rosenthal.ch/downloads/Rosenthal_EU-SCC-TIA_180822.xlsx" TargetMode="External"/><Relationship Id="rId13" Type="http://schemas.openxmlformats.org/officeDocument/2006/relationships/hyperlink" Target="https://www.rosenthal.ch/downloads/Rosenthal_EU-SCC-TIA.xlsx" TargetMode="External"/><Relationship Id="rId3" Type="http://schemas.openxmlformats.org/officeDocument/2006/relationships/hyperlink" Target="https://www.rosenthal.ch/downloads/Rosenthal_EU-SCC-TIA_051221.xlsx" TargetMode="External"/><Relationship Id="rId7" Type="http://schemas.openxmlformats.org/officeDocument/2006/relationships/hyperlink" Target="https://www.rosenthal.ch/downloads/Rosenthal_EU-SCC-TIA_100722.xlsx" TargetMode="External"/><Relationship Id="rId12" Type="http://schemas.openxmlformats.org/officeDocument/2006/relationships/hyperlink" Target="https://www.rosenthal.ch/downloads/Rosenthal_EU-SCC-TIA_061222.xlsx" TargetMode="External"/><Relationship Id="rId2" Type="http://schemas.openxmlformats.org/officeDocument/2006/relationships/hyperlink" Target="https://www.rosenthal.ch/downloads/Rosenthal_EU-SCC-TIA_010921.xlsx" TargetMode="External"/><Relationship Id="rId1" Type="http://schemas.openxmlformats.org/officeDocument/2006/relationships/hyperlink" Target="https://www.rosenthal.ch/downloads/Rosenthal_EU-SCC-TIA_Draft_1.01.xlsx" TargetMode="External"/><Relationship Id="rId6" Type="http://schemas.openxmlformats.org/officeDocument/2006/relationships/hyperlink" Target="https://www.rosenthal.ch/downloads/Rosenthal_EU-SCC-TIA_270222.xlsx" TargetMode="External"/><Relationship Id="rId11" Type="http://schemas.openxmlformats.org/officeDocument/2006/relationships/hyperlink" Target="https://www.rosenthal.ch/downloads/Rosenthal_EU-SCC-TIA_041222.xlsx" TargetMode="External"/><Relationship Id="rId5" Type="http://schemas.openxmlformats.org/officeDocument/2006/relationships/hyperlink" Target="https://www.rosenthal.ch/downloads/Rosenthal_EU-SCC-TIA_100122.xlsx" TargetMode="External"/><Relationship Id="rId10" Type="http://schemas.openxmlformats.org/officeDocument/2006/relationships/hyperlink" Target="https://www.rosenthal.ch/downloads/Rosenthal_EU-SCC-TIA_231022.xlsx" TargetMode="External"/><Relationship Id="rId4" Type="http://schemas.openxmlformats.org/officeDocument/2006/relationships/hyperlink" Target="https://www.rosenthal.ch/downloads/Rosenthal_EU-SCC-TIA_090122.xlsx" TargetMode="External"/><Relationship Id="rId9" Type="http://schemas.openxmlformats.org/officeDocument/2006/relationships/hyperlink" Target="https://www.rosenthal.ch/downloads/Rosenthal_CCRA-PS_211122.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340E-B95A-459E-9E3C-F7AAB4A44106}">
  <dimension ref="A1:F29"/>
  <sheetViews>
    <sheetView showGridLines="0" tabSelected="1" zoomScaleNormal="100" workbookViewId="0">
      <selection sqref="A1:D1"/>
    </sheetView>
  </sheetViews>
  <sheetFormatPr baseColWidth="10" defaultRowHeight="14.4" x14ac:dyDescent="0.3"/>
  <cols>
    <col min="1" max="1" width="10.88671875" customWidth="1"/>
    <col min="2" max="2" width="43.33203125" customWidth="1"/>
    <col min="3" max="3" width="11.77734375" customWidth="1"/>
    <col min="4" max="4" width="13.109375" customWidth="1"/>
    <col min="5" max="5" width="4.5546875" customWidth="1"/>
    <col min="6" max="6" width="22.77734375" customWidth="1"/>
  </cols>
  <sheetData>
    <row r="1" spans="1:6" ht="24.45" customHeight="1" x14ac:dyDescent="0.3">
      <c r="A1" s="163" t="s">
        <v>475</v>
      </c>
      <c r="B1" s="163"/>
      <c r="C1" s="163"/>
      <c r="D1" s="163"/>
    </row>
    <row r="3" spans="1:6" x14ac:dyDescent="0.3">
      <c r="A3" t="s">
        <v>448</v>
      </c>
      <c r="B3" t="s">
        <v>1106</v>
      </c>
    </row>
    <row r="5" spans="1:6" x14ac:dyDescent="0.3">
      <c r="A5" t="s">
        <v>455</v>
      </c>
      <c r="B5" t="s">
        <v>454</v>
      </c>
      <c r="C5" t="s">
        <v>103</v>
      </c>
      <c r="D5" t="s">
        <v>102</v>
      </c>
    </row>
    <row r="6" spans="1:6" x14ac:dyDescent="0.3">
      <c r="A6" s="104" t="s">
        <v>456</v>
      </c>
      <c r="B6" s="106" t="s">
        <v>449</v>
      </c>
      <c r="C6" s="104" t="s">
        <v>649</v>
      </c>
      <c r="D6" s="103">
        <v>44857</v>
      </c>
    </row>
    <row r="7" spans="1:6" x14ac:dyDescent="0.3">
      <c r="A7" s="104" t="s">
        <v>457</v>
      </c>
      <c r="B7" s="105" t="s">
        <v>450</v>
      </c>
      <c r="C7" s="104" t="s">
        <v>649</v>
      </c>
      <c r="D7" s="103">
        <v>44857</v>
      </c>
    </row>
    <row r="8" spans="1:6" x14ac:dyDescent="0.3">
      <c r="A8" s="104" t="s">
        <v>458</v>
      </c>
      <c r="B8" s="105" t="s">
        <v>451</v>
      </c>
      <c r="C8" s="104" t="s">
        <v>649</v>
      </c>
      <c r="D8" s="103">
        <v>44857</v>
      </c>
    </row>
    <row r="9" spans="1:6" x14ac:dyDescent="0.3">
      <c r="A9" s="104" t="s">
        <v>459</v>
      </c>
      <c r="B9" s="105" t="s">
        <v>452</v>
      </c>
      <c r="C9" s="104" t="s">
        <v>649</v>
      </c>
      <c r="D9" s="103">
        <v>44857</v>
      </c>
    </row>
    <row r="10" spans="1:6" x14ac:dyDescent="0.3">
      <c r="A10" s="104" t="s">
        <v>460</v>
      </c>
      <c r="B10" s="105" t="s">
        <v>453</v>
      </c>
      <c r="C10" s="104" t="s">
        <v>466</v>
      </c>
      <c r="D10" s="103">
        <v>44619</v>
      </c>
    </row>
    <row r="11" spans="1:6" x14ac:dyDescent="0.3">
      <c r="A11" s="104" t="s">
        <v>461</v>
      </c>
      <c r="B11" s="105" t="s">
        <v>465</v>
      </c>
      <c r="C11" s="104" t="s">
        <v>466</v>
      </c>
      <c r="D11" s="103">
        <v>44619</v>
      </c>
      <c r="F11" s="107"/>
    </row>
    <row r="12" spans="1:6" x14ac:dyDescent="0.3">
      <c r="A12" s="104" t="s">
        <v>588</v>
      </c>
      <c r="B12" s="105" t="s">
        <v>585</v>
      </c>
      <c r="C12" s="104" t="s">
        <v>649</v>
      </c>
      <c r="D12" s="103">
        <v>44987</v>
      </c>
      <c r="F12" s="107"/>
    </row>
    <row r="13" spans="1:6" x14ac:dyDescent="0.3">
      <c r="A13" s="104" t="s">
        <v>589</v>
      </c>
      <c r="B13" s="105" t="s">
        <v>462</v>
      </c>
      <c r="C13" s="104"/>
      <c r="D13" s="103">
        <v>44558</v>
      </c>
    </row>
    <row r="14" spans="1:6" x14ac:dyDescent="0.3">
      <c r="A14" s="104" t="s">
        <v>590</v>
      </c>
      <c r="B14" s="105" t="s">
        <v>463</v>
      </c>
      <c r="C14" s="104"/>
      <c r="D14" s="103">
        <v>44558</v>
      </c>
    </row>
    <row r="15" spans="1:6" x14ac:dyDescent="0.3">
      <c r="A15" s="104" t="s">
        <v>591</v>
      </c>
      <c r="B15" s="105" t="s">
        <v>464</v>
      </c>
      <c r="C15" s="104"/>
      <c r="D15" s="103">
        <v>44440</v>
      </c>
      <c r="F15" s="107"/>
    </row>
    <row r="16" spans="1:6" x14ac:dyDescent="0.3">
      <c r="A16" s="104" t="s">
        <v>592</v>
      </c>
      <c r="B16" s="105" t="s">
        <v>469</v>
      </c>
      <c r="C16" s="104" t="s">
        <v>1069</v>
      </c>
      <c r="D16" s="103">
        <v>44885</v>
      </c>
    </row>
    <row r="17" spans="1:6" x14ac:dyDescent="0.3">
      <c r="A17" s="104" t="s">
        <v>593</v>
      </c>
      <c r="B17" s="105" t="s">
        <v>470</v>
      </c>
      <c r="C17" s="104"/>
      <c r="D17" s="103">
        <v>44535</v>
      </c>
    </row>
    <row r="18" spans="1:6" x14ac:dyDescent="0.3">
      <c r="A18" s="104" t="s">
        <v>594</v>
      </c>
      <c r="B18" s="105" t="s">
        <v>471</v>
      </c>
      <c r="C18" s="104"/>
      <c r="D18" s="103">
        <v>44530</v>
      </c>
    </row>
    <row r="19" spans="1:6" x14ac:dyDescent="0.3">
      <c r="A19" s="104" t="s">
        <v>595</v>
      </c>
      <c r="B19" s="105" t="s">
        <v>767</v>
      </c>
      <c r="C19" s="104"/>
      <c r="D19" s="103">
        <v>44530</v>
      </c>
    </row>
    <row r="20" spans="1:6" x14ac:dyDescent="0.3">
      <c r="A20" s="104" t="s">
        <v>595</v>
      </c>
      <c r="B20" s="105" t="s">
        <v>1001</v>
      </c>
      <c r="C20" s="104"/>
      <c r="D20" s="103">
        <v>44833</v>
      </c>
    </row>
    <row r="21" spans="1:6" x14ac:dyDescent="0.3">
      <c r="A21" s="104" t="s">
        <v>596</v>
      </c>
      <c r="B21" s="105" t="s">
        <v>586</v>
      </c>
      <c r="C21" s="104" t="s">
        <v>466</v>
      </c>
      <c r="D21" s="103">
        <v>44619</v>
      </c>
      <c r="F21" s="107"/>
    </row>
    <row r="22" spans="1:6" x14ac:dyDescent="0.3">
      <c r="A22" s="104" t="s">
        <v>835</v>
      </c>
      <c r="B22" s="105" t="s">
        <v>932</v>
      </c>
      <c r="C22" s="104" t="s">
        <v>1100</v>
      </c>
      <c r="D22" s="103">
        <v>44901</v>
      </c>
    </row>
    <row r="23" spans="1:6" x14ac:dyDescent="0.3">
      <c r="A23" s="104" t="s">
        <v>1000</v>
      </c>
      <c r="B23" s="105" t="s">
        <v>101</v>
      </c>
      <c r="C23" s="104"/>
      <c r="D23" s="103">
        <v>44857</v>
      </c>
    </row>
    <row r="24" spans="1:6" x14ac:dyDescent="0.3">
      <c r="A24" s="104"/>
      <c r="B24" s="105"/>
      <c r="C24" s="104"/>
      <c r="D24" s="103"/>
      <c r="F24" s="107"/>
    </row>
    <row r="25" spans="1:6" x14ac:dyDescent="0.3">
      <c r="A25" s="150" t="s">
        <v>936</v>
      </c>
      <c r="B25" s="105" t="s">
        <v>937</v>
      </c>
      <c r="C25" s="104"/>
      <c r="D25" s="103"/>
    </row>
    <row r="27" spans="1:6" x14ac:dyDescent="0.3">
      <c r="A27" t="s">
        <v>467</v>
      </c>
      <c r="B27" t="s">
        <v>472</v>
      </c>
    </row>
    <row r="28" spans="1:6" x14ac:dyDescent="0.3">
      <c r="A28" t="s">
        <v>473</v>
      </c>
      <c r="B28" s="105" t="s">
        <v>468</v>
      </c>
    </row>
    <row r="29" spans="1:6" x14ac:dyDescent="0.3">
      <c r="A29" t="s">
        <v>474</v>
      </c>
      <c r="B29" s="105" t="s">
        <v>159</v>
      </c>
    </row>
  </sheetData>
  <mergeCells count="1">
    <mergeCell ref="A1:D1"/>
  </mergeCells>
  <hyperlinks>
    <hyperlink ref="B6" location="'TIA (US Law) Sample Case 1'!A1" display="TIA (US Law) Sample Case 1" xr:uid="{221690D9-23E2-44DD-A5B3-BAA95DD52A6B}"/>
    <hyperlink ref="B7" location="'TIA (US Law) Sample Case 2'!A1" display="TIA (US Law) Sample Case 2" xr:uid="{CC5F6ECA-91BE-4303-B44F-48650F51737E}"/>
    <hyperlink ref="B8" location="'TIA (US Law) Sample Case 3'!A1" display="TIA (US Law) Sample Case 3" xr:uid="{315A119F-F9D9-4F54-BAEB-6805FFDE0889}"/>
    <hyperlink ref="B9" location="'TIA (US Law) Sample Case 4'!A1" display="TIA (US Law) Sample Case 4" xr:uid="{E7FEC118-7472-4FCB-A1FD-41CF13698308}"/>
    <hyperlink ref="B13" location="'When a TIA is required'!A1" display="When a TIA is required" xr:uid="{08251682-4B75-490B-8BAE-30CF4027248B}"/>
    <hyperlink ref="B14" location="Instructions!A1" display="Instructions" xr:uid="{E9EF515D-311D-40DF-A0D6-21BDCFBB5BFD}"/>
    <hyperlink ref="B15" location="'Instructions (US-Version)'!A1" display="Instructions (US-Version)" xr:uid="{7FAB4819-6224-4E31-AD5D-84AEF36ACB84}"/>
    <hyperlink ref="B16" location="'Assessing Lawful Access Laws'!A1" display="Assessing Lawful Access Laws" xr:uid="{F9402F48-FB00-451E-B46F-8E769B12C552}"/>
    <hyperlink ref="B17" location="'Sample Serbia'!A1" display="Sample Serbia" xr:uid="{756A4251-EFEF-4EEB-BC31-2B1D99C38056}"/>
    <hyperlink ref="B18" location="'Sample India'!A1" display="Sample India" xr:uid="{FEB0E82A-AF0C-41EB-8A09-A78B0A67B3E5}"/>
    <hyperlink ref="B23" location="'Change Log'!A1" display="Change Log" xr:uid="{46352F90-8626-4EA8-8177-33E403EDCA5C}"/>
    <hyperlink ref="B28" r:id="rId1" xr:uid="{4ED36373-9D70-4641-9393-8C742B8A1A3E}"/>
    <hyperlink ref="B29" r:id="rId2" xr:uid="{61D23022-737D-4690-9D63-7726C4C7EF86}"/>
    <hyperlink ref="B11" location="'TIA (India) Sample Case 1'!A1" display="TIA (Indian Law) Sample Case 1" xr:uid="{AE49D7E6-ACAC-4C03-A72B-424344D47F74}"/>
    <hyperlink ref="B10" location="'TIA (Russia) Sample Case 1'!A1" display="TIA (Russian Law) Sample Case 1" xr:uid="{128709EC-CB05-4F9A-AFB1-783896C74FDF}"/>
    <hyperlink ref="B12" location="'TIA (China) Sample Case 1'!A1" display="TIA (Chinese Law) Sample Case 1" xr:uid="{DA4277BC-D95F-4F87-A924-06F1788E8840}"/>
    <hyperlink ref="B19" location="'Sample North Macedonia'!A1" display="Questionnaire: Sample North Macedonia" xr:uid="{DE32E6C6-B0AE-480C-9432-1ED9634CA60F}"/>
    <hyperlink ref="B21" location="'Questions for Providers (US)'!A1" display="Questions for US Providers on Lawful Access" xr:uid="{F18B76AF-FBA7-4363-AACB-594325FD5711}"/>
    <hyperlink ref="B22" location="'Simplified TIA'!A1" display="Simplified TIA (with Sample Case)" xr:uid="{84242B60-1314-496C-98AE-87F0A9679A88}"/>
    <hyperlink ref="B20" location="'Sample Ukraine'!A1" display="Questionnaire: Sample North Macedonia" xr:uid="{35CADF14-4D27-4E49-9B5B-309CDAF0BE5B}"/>
  </hyperlinks>
  <pageMargins left="0.7" right="0.7" top="0.78740157499999996" bottom="0.78740157499999996" header="0.3" footer="0.3"/>
  <pageSetup paperSize="9" scale="74" orientation="portrait" r:id="rId3"/>
  <ignoredErrors>
    <ignoredError sqref="C10:C11 C21 C13:C15 A6:A19 C17:C19" numberStoredAsText="1"/>
  </ignoredErrors>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9C1C8-334E-4534-8FDB-DDBF855B556C}">
  <sheetPr>
    <pageSetUpPr fitToPage="1"/>
  </sheetPr>
  <dimension ref="A1"/>
  <sheetViews>
    <sheetView zoomScale="115" zoomScaleNormal="115" workbookViewId="0"/>
  </sheetViews>
  <sheetFormatPr baseColWidth="10" defaultRowHeight="14.4" x14ac:dyDescent="0.3"/>
  <sheetData/>
  <pageMargins left="0.7" right="0.7" top="0.78740157499999996" bottom="0.78740157499999996" header="0.3" footer="0.3"/>
  <pageSetup paperSize="9" scale="7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F5BB6-99CC-496F-9E17-02DB8DFADE40}">
  <sheetPr>
    <pageSetUpPr fitToPage="1"/>
  </sheetPr>
  <dimension ref="A1"/>
  <sheetViews>
    <sheetView zoomScaleNormal="100" workbookViewId="0">
      <selection activeCell="A34" sqref="A34"/>
    </sheetView>
  </sheetViews>
  <sheetFormatPr baseColWidth="10" defaultRowHeight="14.4" x14ac:dyDescent="0.3"/>
  <sheetData/>
  <pageMargins left="0.7" right="0.7" top="0.78740157499999996" bottom="0.78740157499999996" header="0.3" footer="0.3"/>
  <pageSetup paperSize="9" scale="73"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0A913-9B70-4F94-8CBA-26F11F382BAB}">
  <dimension ref="A1:H172"/>
  <sheetViews>
    <sheetView zoomScale="85" zoomScaleNormal="85" workbookViewId="0">
      <selection sqref="A1:C1"/>
    </sheetView>
  </sheetViews>
  <sheetFormatPr baseColWidth="10" defaultRowHeight="14.4" x14ac:dyDescent="0.3"/>
  <cols>
    <col min="1" max="1" width="5.6640625" customWidth="1"/>
    <col min="2" max="2" width="63.44140625" customWidth="1"/>
    <col min="3" max="3" width="7.88671875" customWidth="1"/>
    <col min="4" max="4" width="60.33203125" customWidth="1"/>
  </cols>
  <sheetData>
    <row r="1" spans="1:4" ht="23.4" x14ac:dyDescent="0.3">
      <c r="A1" s="209" t="s">
        <v>189</v>
      </c>
      <c r="B1" s="209"/>
      <c r="C1" s="209"/>
      <c r="D1" s="34" t="s">
        <v>79</v>
      </c>
    </row>
    <row r="2" spans="1:4" ht="58.95" customHeight="1" x14ac:dyDescent="0.3">
      <c r="A2" s="210" t="s">
        <v>190</v>
      </c>
      <c r="B2" s="210"/>
      <c r="C2" s="210"/>
      <c r="D2" s="29" t="s">
        <v>20</v>
      </c>
    </row>
    <row r="3" spans="1:4" x14ac:dyDescent="0.3">
      <c r="A3" s="199" t="s">
        <v>1046</v>
      </c>
      <c r="B3" s="199"/>
    </row>
    <row r="4" spans="1:4" x14ac:dyDescent="0.3">
      <c r="A4" s="81"/>
      <c r="B4" s="81"/>
    </row>
    <row r="5" spans="1:4" ht="15.6" x14ac:dyDescent="0.3">
      <c r="A5" s="3" t="s">
        <v>191</v>
      </c>
      <c r="D5" s="124" t="s">
        <v>192</v>
      </c>
    </row>
    <row r="6" spans="1:4" x14ac:dyDescent="0.3">
      <c r="A6" s="3" t="s">
        <v>193</v>
      </c>
      <c r="D6" s="123" t="s">
        <v>194</v>
      </c>
    </row>
    <row r="7" spans="1:4" x14ac:dyDescent="0.3">
      <c r="A7" s="3" t="s">
        <v>195</v>
      </c>
      <c r="D7" s="161" t="s">
        <v>196</v>
      </c>
    </row>
    <row r="8" spans="1:4" ht="16.2" x14ac:dyDescent="0.3">
      <c r="A8" s="3" t="s">
        <v>197</v>
      </c>
      <c r="D8" s="38" t="s">
        <v>198</v>
      </c>
    </row>
    <row r="10" spans="1:4" ht="138" customHeight="1" x14ac:dyDescent="0.3">
      <c r="A10" s="211" t="s">
        <v>199</v>
      </c>
      <c r="B10" s="211"/>
      <c r="C10" s="211"/>
      <c r="D10" s="211"/>
    </row>
    <row r="12" spans="1:4" ht="15.6" x14ac:dyDescent="0.3">
      <c r="A12" s="212" t="s">
        <v>200</v>
      </c>
      <c r="B12" s="212"/>
      <c r="C12" s="212"/>
      <c r="D12" s="212"/>
    </row>
    <row r="14" spans="1:4" ht="72.45" customHeight="1" x14ac:dyDescent="0.3">
      <c r="A14" s="208" t="s">
        <v>201</v>
      </c>
      <c r="B14" s="208"/>
      <c r="C14" s="208"/>
      <c r="D14" s="208"/>
    </row>
    <row r="15" spans="1:4" x14ac:dyDescent="0.3">
      <c r="A15" s="213" t="s">
        <v>202</v>
      </c>
      <c r="B15" s="213"/>
      <c r="C15" s="84"/>
      <c r="D15" s="85" t="s">
        <v>1047</v>
      </c>
    </row>
    <row r="16" spans="1:4" x14ac:dyDescent="0.3">
      <c r="A16" s="86"/>
      <c r="B16" s="86"/>
      <c r="C16" s="84"/>
      <c r="D16" s="87"/>
    </row>
    <row r="17" spans="1:4" ht="16.2" x14ac:dyDescent="0.3">
      <c r="A17" s="88" t="s">
        <v>204</v>
      </c>
      <c r="B17" s="86"/>
      <c r="C17" s="84"/>
      <c r="D17" s="87"/>
    </row>
    <row r="18" spans="1:4" x14ac:dyDescent="0.3">
      <c r="D18" s="89" t="s">
        <v>62</v>
      </c>
    </row>
    <row r="19" spans="1:4" ht="57.6" x14ac:dyDescent="0.3">
      <c r="A19" s="5" t="s">
        <v>205</v>
      </c>
      <c r="B19" s="6" t="s">
        <v>1051</v>
      </c>
      <c r="C19" s="38" t="s">
        <v>10</v>
      </c>
      <c r="D19" s="90" t="s">
        <v>203</v>
      </c>
    </row>
    <row r="20" spans="1:4" ht="59.4" x14ac:dyDescent="0.3">
      <c r="A20" s="5" t="s">
        <v>207</v>
      </c>
      <c r="B20" s="6" t="s">
        <v>1053</v>
      </c>
      <c r="C20" s="38" t="s">
        <v>10</v>
      </c>
      <c r="D20" s="90" t="s">
        <v>203</v>
      </c>
    </row>
    <row r="21" spans="1:4" x14ac:dyDescent="0.3">
      <c r="A21" s="5" t="s">
        <v>209</v>
      </c>
      <c r="B21" s="6" t="s">
        <v>210</v>
      </c>
      <c r="C21" s="38" t="s">
        <v>10</v>
      </c>
      <c r="D21" s="90" t="s">
        <v>203</v>
      </c>
    </row>
    <row r="22" spans="1:4" ht="70.05" customHeight="1" x14ac:dyDescent="0.3">
      <c r="A22" s="5" t="s">
        <v>211</v>
      </c>
      <c r="B22" s="6" t="s">
        <v>1061</v>
      </c>
      <c r="C22" s="38" t="s">
        <v>10</v>
      </c>
      <c r="D22" s="90" t="s">
        <v>203</v>
      </c>
    </row>
    <row r="23" spans="1:4" ht="28.8" x14ac:dyDescent="0.3">
      <c r="A23" s="5" t="s">
        <v>212</v>
      </c>
      <c r="B23" s="6" t="s">
        <v>213</v>
      </c>
      <c r="C23" s="38" t="s">
        <v>10</v>
      </c>
      <c r="D23" s="90" t="s">
        <v>203</v>
      </c>
    </row>
    <row r="24" spans="1:4" x14ac:dyDescent="0.3">
      <c r="A24" s="5"/>
      <c r="B24" s="6"/>
      <c r="D24" s="90"/>
    </row>
    <row r="25" spans="1:4" x14ac:dyDescent="0.3">
      <c r="A25" s="9" t="s">
        <v>214</v>
      </c>
      <c r="B25" s="6"/>
      <c r="C25" s="214" t="str">
        <f>IF(CONCATENATE(C19,C20,C21,C22,C23)="YesYesYesYesYes", "Yes","No, proceed with detailed analysis")</f>
        <v>Yes</v>
      </c>
      <c r="D25" s="214"/>
    </row>
    <row r="26" spans="1:4" x14ac:dyDescent="0.3">
      <c r="A26" s="5"/>
      <c r="B26" s="6"/>
      <c r="D26" s="90"/>
    </row>
    <row r="27" spans="1:4" x14ac:dyDescent="0.3">
      <c r="A27" s="81" t="s">
        <v>215</v>
      </c>
    </row>
    <row r="28" spans="1:4" x14ac:dyDescent="0.3">
      <c r="D28" s="91" t="s">
        <v>216</v>
      </c>
    </row>
    <row r="29" spans="1:4" ht="107.55" customHeight="1" x14ac:dyDescent="0.3">
      <c r="A29" s="6" t="s">
        <v>0</v>
      </c>
      <c r="B29" s="6" t="s">
        <v>217</v>
      </c>
      <c r="C29" s="129" t="s">
        <v>833</v>
      </c>
      <c r="D29" s="90" t="s">
        <v>203</v>
      </c>
    </row>
    <row r="30" spans="1:4" ht="50.55" customHeight="1" x14ac:dyDescent="0.3">
      <c r="A30" s="6" t="s">
        <v>1</v>
      </c>
      <c r="B30" s="6" t="s">
        <v>218</v>
      </c>
      <c r="C30" s="129" t="s">
        <v>833</v>
      </c>
      <c r="D30" s="90"/>
    </row>
    <row r="31" spans="1:4" ht="61.5" customHeight="1" x14ac:dyDescent="0.3">
      <c r="A31" s="6" t="s">
        <v>2</v>
      </c>
      <c r="B31" s="6" t="s">
        <v>219</v>
      </c>
      <c r="C31" s="129" t="s">
        <v>833</v>
      </c>
      <c r="D31" s="90" t="s">
        <v>203</v>
      </c>
    </row>
    <row r="32" spans="1:4" ht="43.2" x14ac:dyDescent="0.3">
      <c r="A32" s="6" t="s">
        <v>4</v>
      </c>
      <c r="B32" s="6" t="s">
        <v>220</v>
      </c>
      <c r="C32" s="129" t="s">
        <v>833</v>
      </c>
      <c r="D32" s="90" t="s">
        <v>203</v>
      </c>
    </row>
    <row r="33" spans="1:4" ht="100.95" customHeight="1" x14ac:dyDescent="0.3">
      <c r="A33" s="6" t="s">
        <v>5</v>
      </c>
      <c r="B33" s="6" t="s">
        <v>1063</v>
      </c>
      <c r="C33" s="129" t="s">
        <v>833</v>
      </c>
      <c r="D33" s="90" t="s">
        <v>203</v>
      </c>
    </row>
    <row r="34" spans="1:4" ht="43.2" x14ac:dyDescent="0.3">
      <c r="A34" s="6" t="s">
        <v>6</v>
      </c>
      <c r="B34" s="6" t="s">
        <v>222</v>
      </c>
      <c r="C34" s="129" t="s">
        <v>833</v>
      </c>
      <c r="D34" s="90" t="s">
        <v>203</v>
      </c>
    </row>
    <row r="35" spans="1:4" ht="48" customHeight="1" x14ac:dyDescent="0.3">
      <c r="A35" s="6" t="s">
        <v>7</v>
      </c>
      <c r="B35" s="6" t="s">
        <v>223</v>
      </c>
      <c r="C35" s="129" t="s">
        <v>833</v>
      </c>
      <c r="D35" s="90" t="s">
        <v>203</v>
      </c>
    </row>
    <row r="36" spans="1:4" ht="57.6" x14ac:dyDescent="0.3">
      <c r="A36" s="6" t="s">
        <v>11</v>
      </c>
      <c r="B36" s="6" t="s">
        <v>224</v>
      </c>
      <c r="C36" s="129" t="s">
        <v>833</v>
      </c>
      <c r="D36" s="90" t="s">
        <v>203</v>
      </c>
    </row>
    <row r="37" spans="1:4" ht="57.6" x14ac:dyDescent="0.3">
      <c r="A37" s="6" t="s">
        <v>12</v>
      </c>
      <c r="B37" s="6" t="s">
        <v>225</v>
      </c>
      <c r="C37" s="129" t="s">
        <v>833</v>
      </c>
      <c r="D37" s="90" t="s">
        <v>203</v>
      </c>
    </row>
    <row r="38" spans="1:4" ht="43.2" x14ac:dyDescent="0.3">
      <c r="A38" s="6" t="s">
        <v>153</v>
      </c>
      <c r="B38" s="6" t="s">
        <v>226</v>
      </c>
      <c r="C38" s="129" t="s">
        <v>833</v>
      </c>
      <c r="D38" s="90" t="s">
        <v>203</v>
      </c>
    </row>
    <row r="39" spans="1:4" ht="57.6" x14ac:dyDescent="0.3">
      <c r="A39" s="5" t="s">
        <v>76</v>
      </c>
      <c r="B39" s="6" t="s">
        <v>227</v>
      </c>
      <c r="C39" s="129" t="s">
        <v>833</v>
      </c>
      <c r="D39" s="90" t="s">
        <v>203</v>
      </c>
    </row>
    <row r="40" spans="1:4" ht="59.55" customHeight="1" x14ac:dyDescent="0.3">
      <c r="A40" s="5" t="s">
        <v>154</v>
      </c>
      <c r="B40" s="6" t="s">
        <v>228</v>
      </c>
      <c r="C40" s="129" t="s">
        <v>833</v>
      </c>
      <c r="D40" s="90" t="s">
        <v>203</v>
      </c>
    </row>
    <row r="41" spans="1:4" ht="28.8" x14ac:dyDescent="0.3">
      <c r="A41" s="5" t="s">
        <v>229</v>
      </c>
      <c r="B41" s="6" t="s">
        <v>230</v>
      </c>
      <c r="C41" s="129" t="s">
        <v>833</v>
      </c>
      <c r="D41" s="90" t="s">
        <v>203</v>
      </c>
    </row>
    <row r="42" spans="1:4" x14ac:dyDescent="0.3">
      <c r="A42" s="6"/>
      <c r="B42" s="6"/>
      <c r="D42" s="90"/>
    </row>
    <row r="43" spans="1:4" x14ac:dyDescent="0.3">
      <c r="A43" s="6"/>
      <c r="B43" s="6" t="s">
        <v>231</v>
      </c>
      <c r="C43" s="129" t="s">
        <v>833</v>
      </c>
      <c r="D43" s="90" t="s">
        <v>203</v>
      </c>
    </row>
    <row r="45" spans="1:4" ht="15.6" x14ac:dyDescent="0.3">
      <c r="A45" s="212" t="s">
        <v>232</v>
      </c>
      <c r="B45" s="212"/>
      <c r="C45" s="212"/>
      <c r="D45" s="212"/>
    </row>
    <row r="47" spans="1:4" ht="88.05" customHeight="1" x14ac:dyDescent="0.3">
      <c r="A47" s="208" t="s">
        <v>233</v>
      </c>
      <c r="B47" s="208"/>
      <c r="C47" s="208"/>
      <c r="D47" s="208"/>
    </row>
    <row r="48" spans="1:4" ht="14.55" customHeight="1" x14ac:dyDescent="0.3">
      <c r="A48" s="213" t="s">
        <v>202</v>
      </c>
      <c r="B48" s="213"/>
      <c r="C48" s="84"/>
      <c r="D48" s="85" t="s">
        <v>1047</v>
      </c>
    </row>
    <row r="49" spans="1:4" x14ac:dyDescent="0.3">
      <c r="A49" s="86"/>
      <c r="B49" s="86"/>
      <c r="C49" s="84"/>
      <c r="D49" s="87"/>
    </row>
    <row r="50" spans="1:4" ht="16.2" x14ac:dyDescent="0.3">
      <c r="A50" s="88" t="s">
        <v>204</v>
      </c>
      <c r="B50" s="86"/>
      <c r="C50" s="84"/>
      <c r="D50" s="87"/>
    </row>
    <row r="51" spans="1:4" x14ac:dyDescent="0.3">
      <c r="D51" s="89" t="s">
        <v>62</v>
      </c>
    </row>
    <row r="52" spans="1:4" ht="57.6" x14ac:dyDescent="0.3">
      <c r="A52" s="5" t="s">
        <v>205</v>
      </c>
      <c r="B52" s="6" t="s">
        <v>1051</v>
      </c>
      <c r="C52" s="38" t="s">
        <v>10</v>
      </c>
      <c r="D52" s="90" t="s">
        <v>203</v>
      </c>
    </row>
    <row r="53" spans="1:4" ht="65.55" customHeight="1" x14ac:dyDescent="0.3">
      <c r="A53" s="5" t="s">
        <v>207</v>
      </c>
      <c r="B53" s="6" t="s">
        <v>1053</v>
      </c>
      <c r="C53" s="38" t="s">
        <v>10</v>
      </c>
      <c r="D53" s="90" t="s">
        <v>203</v>
      </c>
    </row>
    <row r="54" spans="1:4" x14ac:dyDescent="0.3">
      <c r="A54" s="5" t="s">
        <v>209</v>
      </c>
      <c r="B54" s="6" t="s">
        <v>210</v>
      </c>
      <c r="C54" s="38" t="s">
        <v>10</v>
      </c>
      <c r="D54" s="90" t="s">
        <v>203</v>
      </c>
    </row>
    <row r="55" spans="1:4" ht="57.6" x14ac:dyDescent="0.3">
      <c r="A55" s="5" t="s">
        <v>211</v>
      </c>
      <c r="B55" s="6" t="s">
        <v>1061</v>
      </c>
      <c r="C55" s="38" t="s">
        <v>10</v>
      </c>
      <c r="D55" s="90" t="s">
        <v>203</v>
      </c>
    </row>
    <row r="56" spans="1:4" ht="28.8" x14ac:dyDescent="0.3">
      <c r="A56" s="5" t="s">
        <v>212</v>
      </c>
      <c r="B56" s="6" t="s">
        <v>213</v>
      </c>
      <c r="C56" s="38" t="s">
        <v>10</v>
      </c>
      <c r="D56" s="90" t="s">
        <v>203</v>
      </c>
    </row>
    <row r="57" spans="1:4" x14ac:dyDescent="0.3">
      <c r="A57" s="5"/>
      <c r="B57" s="6"/>
      <c r="D57" s="90"/>
    </row>
    <row r="58" spans="1:4" x14ac:dyDescent="0.3">
      <c r="A58" s="9" t="s">
        <v>214</v>
      </c>
      <c r="B58" s="6"/>
      <c r="C58" s="214" t="str">
        <f>IF(CONCATENATE(C52,C53,C54,C55,C56)="YesYesYesYesYes", "Yes","No, proceed with detailed analysis")</f>
        <v>Yes</v>
      </c>
      <c r="D58" s="214"/>
    </row>
    <row r="59" spans="1:4" x14ac:dyDescent="0.3">
      <c r="A59" s="86"/>
      <c r="B59" s="86"/>
      <c r="C59" s="84"/>
      <c r="D59" s="87"/>
    </row>
    <row r="60" spans="1:4" x14ac:dyDescent="0.3">
      <c r="A60" s="81" t="s">
        <v>215</v>
      </c>
    </row>
    <row r="61" spans="1:4" x14ac:dyDescent="0.3">
      <c r="D61" s="92" t="s">
        <v>216</v>
      </c>
    </row>
    <row r="62" spans="1:4" ht="72" x14ac:dyDescent="0.3">
      <c r="A62" s="6" t="s">
        <v>0</v>
      </c>
      <c r="B62" s="6" t="s">
        <v>234</v>
      </c>
      <c r="C62" s="129" t="s">
        <v>833</v>
      </c>
      <c r="D62" s="90" t="s">
        <v>203</v>
      </c>
    </row>
    <row r="63" spans="1:4" ht="57.6" x14ac:dyDescent="0.3">
      <c r="A63" s="6" t="s">
        <v>1</v>
      </c>
      <c r="B63" s="6" t="s">
        <v>235</v>
      </c>
      <c r="C63" s="129" t="s">
        <v>833</v>
      </c>
      <c r="D63" s="90" t="s">
        <v>203</v>
      </c>
    </row>
    <row r="64" spans="1:4" ht="43.2" x14ac:dyDescent="0.3">
      <c r="A64" s="6" t="s">
        <v>2</v>
      </c>
      <c r="B64" s="6" t="s">
        <v>236</v>
      </c>
      <c r="C64" s="129" t="s">
        <v>833</v>
      </c>
      <c r="D64" s="90"/>
    </row>
    <row r="65" spans="1:4" ht="77.55" customHeight="1" x14ac:dyDescent="0.3">
      <c r="A65" s="6" t="s">
        <v>4</v>
      </c>
      <c r="B65" s="6" t="s">
        <v>237</v>
      </c>
      <c r="C65" s="129" t="s">
        <v>833</v>
      </c>
      <c r="D65" s="90" t="s">
        <v>203</v>
      </c>
    </row>
    <row r="66" spans="1:4" ht="57.6" x14ac:dyDescent="0.3">
      <c r="A66" s="6" t="s">
        <v>5</v>
      </c>
      <c r="B66" s="6" t="s">
        <v>238</v>
      </c>
      <c r="C66" s="129" t="s">
        <v>833</v>
      </c>
      <c r="D66" s="90" t="s">
        <v>203</v>
      </c>
    </row>
    <row r="67" spans="1:4" ht="31.05" customHeight="1" x14ac:dyDescent="0.3">
      <c r="A67" s="6" t="s">
        <v>6</v>
      </c>
      <c r="B67" s="6" t="s">
        <v>239</v>
      </c>
      <c r="C67" s="129" t="s">
        <v>833</v>
      </c>
      <c r="D67" s="90" t="s">
        <v>203</v>
      </c>
    </row>
    <row r="68" spans="1:4" ht="28.8" x14ac:dyDescent="0.3">
      <c r="A68" s="5" t="s">
        <v>7</v>
      </c>
      <c r="B68" s="6" t="s">
        <v>240</v>
      </c>
      <c r="C68" s="129" t="s">
        <v>833</v>
      </c>
      <c r="D68" s="90" t="s">
        <v>203</v>
      </c>
    </row>
    <row r="69" spans="1:4" ht="28.8" x14ac:dyDescent="0.3">
      <c r="A69" s="5" t="s">
        <v>11</v>
      </c>
      <c r="B69" s="6" t="s">
        <v>241</v>
      </c>
      <c r="C69" s="129" t="s">
        <v>833</v>
      </c>
      <c r="D69" s="90" t="s">
        <v>203</v>
      </c>
    </row>
    <row r="70" spans="1:4" ht="28.8" x14ac:dyDescent="0.3">
      <c r="A70" s="5" t="s">
        <v>12</v>
      </c>
      <c r="B70" s="6" t="s">
        <v>230</v>
      </c>
      <c r="C70" s="129" t="s">
        <v>833</v>
      </c>
      <c r="D70" s="90" t="s">
        <v>203</v>
      </c>
    </row>
    <row r="71" spans="1:4" x14ac:dyDescent="0.3">
      <c r="A71" s="6"/>
      <c r="B71" s="6"/>
      <c r="D71" s="90"/>
    </row>
    <row r="72" spans="1:4" x14ac:dyDescent="0.3">
      <c r="A72" s="6"/>
      <c r="B72" s="6" t="s">
        <v>231</v>
      </c>
      <c r="C72" s="129" t="s">
        <v>833</v>
      </c>
      <c r="D72" s="90" t="s">
        <v>203</v>
      </c>
    </row>
    <row r="73" spans="1:4" x14ac:dyDescent="0.3">
      <c r="A73" s="6"/>
      <c r="B73" s="6"/>
      <c r="D73" s="90"/>
    </row>
    <row r="74" spans="1:4" ht="15.6" x14ac:dyDescent="0.3">
      <c r="A74" s="212" t="s">
        <v>242</v>
      </c>
      <c r="B74" s="212"/>
      <c r="C74" s="212"/>
      <c r="D74" s="212"/>
    </row>
    <row r="75" spans="1:4" ht="15.6" x14ac:dyDescent="0.3">
      <c r="A75" s="93"/>
    </row>
    <row r="76" spans="1:4" ht="111.45" customHeight="1" x14ac:dyDescent="0.3">
      <c r="A76" s="208" t="s">
        <v>243</v>
      </c>
      <c r="B76" s="208"/>
      <c r="C76" s="208"/>
      <c r="D76" s="208"/>
    </row>
    <row r="77" spans="1:4" ht="14.55" customHeight="1" x14ac:dyDescent="0.3">
      <c r="A77" s="213" t="s">
        <v>202</v>
      </c>
      <c r="B77" s="213"/>
      <c r="C77" s="84"/>
      <c r="D77" s="85" t="s">
        <v>1047</v>
      </c>
    </row>
    <row r="78" spans="1:4" x14ac:dyDescent="0.3">
      <c r="A78" s="86"/>
      <c r="B78" s="86"/>
      <c r="C78" s="84"/>
      <c r="D78" s="87"/>
    </row>
    <row r="79" spans="1:4" ht="16.2" x14ac:dyDescent="0.3">
      <c r="A79" s="88" t="s">
        <v>244</v>
      </c>
      <c r="B79" s="86"/>
      <c r="C79" s="84"/>
      <c r="D79" s="87"/>
    </row>
    <row r="80" spans="1:4" x14ac:dyDescent="0.3">
      <c r="D80" s="89" t="s">
        <v>62</v>
      </c>
    </row>
    <row r="81" spans="1:4" ht="28.8" x14ac:dyDescent="0.3">
      <c r="A81" s="5" t="s">
        <v>205</v>
      </c>
      <c r="B81" s="6" t="s">
        <v>245</v>
      </c>
      <c r="C81" s="94"/>
      <c r="D81" s="90"/>
    </row>
    <row r="82" spans="1:4" ht="47.55" customHeight="1" x14ac:dyDescent="0.3">
      <c r="A82" s="5"/>
      <c r="B82" s="95" t="s">
        <v>1062</v>
      </c>
      <c r="C82" s="38" t="s">
        <v>10</v>
      </c>
      <c r="D82" s="90" t="s">
        <v>203</v>
      </c>
    </row>
    <row r="83" spans="1:4" ht="43.2" x14ac:dyDescent="0.3">
      <c r="A83" s="5"/>
      <c r="B83" s="95" t="s">
        <v>1052</v>
      </c>
      <c r="C83" s="38" t="s">
        <v>10</v>
      </c>
      <c r="D83" s="90" t="s">
        <v>203</v>
      </c>
    </row>
    <row r="84" spans="1:4" ht="28.8" x14ac:dyDescent="0.3">
      <c r="A84" s="5"/>
      <c r="B84" s="95" t="s">
        <v>248</v>
      </c>
      <c r="C84" s="38" t="s">
        <v>10</v>
      </c>
      <c r="D84" s="90" t="s">
        <v>203</v>
      </c>
    </row>
    <row r="85" spans="1:4" ht="28.8" x14ac:dyDescent="0.3">
      <c r="A85" s="5"/>
      <c r="B85" s="95" t="s">
        <v>249</v>
      </c>
      <c r="C85" s="38" t="s">
        <v>10</v>
      </c>
      <c r="D85" s="90" t="s">
        <v>203</v>
      </c>
    </row>
    <row r="86" spans="1:4" ht="28.8" x14ac:dyDescent="0.3">
      <c r="A86" s="5"/>
      <c r="B86" s="95" t="s">
        <v>250</v>
      </c>
      <c r="C86" s="38" t="s">
        <v>10</v>
      </c>
      <c r="D86" s="90" t="s">
        <v>203</v>
      </c>
    </row>
    <row r="87" spans="1:4" ht="28.8" x14ac:dyDescent="0.3">
      <c r="A87" s="5"/>
      <c r="B87" s="95" t="s">
        <v>251</v>
      </c>
      <c r="C87" s="38" t="s">
        <v>10</v>
      </c>
      <c r="D87" s="90" t="s">
        <v>203</v>
      </c>
    </row>
    <row r="88" spans="1:4" ht="28.8" x14ac:dyDescent="0.3">
      <c r="A88" s="5"/>
      <c r="B88" s="95" t="s">
        <v>252</v>
      </c>
      <c r="C88" s="38" t="s">
        <v>10</v>
      </c>
      <c r="D88" s="90" t="s">
        <v>203</v>
      </c>
    </row>
    <row r="89" spans="1:4" ht="28.8" x14ac:dyDescent="0.3">
      <c r="A89" s="5"/>
      <c r="B89" s="95" t="s">
        <v>253</v>
      </c>
      <c r="C89" s="38" t="s">
        <v>10</v>
      </c>
      <c r="D89" s="90" t="s">
        <v>203</v>
      </c>
    </row>
    <row r="90" spans="1:4" ht="59.4" x14ac:dyDescent="0.3">
      <c r="A90" s="5" t="s">
        <v>207</v>
      </c>
      <c r="B90" s="6" t="s">
        <v>1053</v>
      </c>
      <c r="C90" s="38" t="s">
        <v>10</v>
      </c>
      <c r="D90" s="90" t="s">
        <v>203</v>
      </c>
    </row>
    <row r="91" spans="1:4" x14ac:dyDescent="0.3">
      <c r="A91" s="5" t="s">
        <v>209</v>
      </c>
      <c r="B91" s="6" t="s">
        <v>210</v>
      </c>
      <c r="C91" s="38" t="s">
        <v>10</v>
      </c>
      <c r="D91" s="90" t="s">
        <v>203</v>
      </c>
    </row>
    <row r="92" spans="1:4" ht="57.6" x14ac:dyDescent="0.3">
      <c r="A92" s="5" t="s">
        <v>211</v>
      </c>
      <c r="B92" s="6" t="s">
        <v>1061</v>
      </c>
      <c r="C92" s="38" t="s">
        <v>10</v>
      </c>
      <c r="D92" s="90" t="s">
        <v>203</v>
      </c>
    </row>
    <row r="93" spans="1:4" ht="28.8" x14ac:dyDescent="0.3">
      <c r="A93" s="5" t="s">
        <v>212</v>
      </c>
      <c r="B93" s="6" t="s">
        <v>213</v>
      </c>
      <c r="C93" s="38" t="s">
        <v>10</v>
      </c>
      <c r="D93" s="90" t="s">
        <v>203</v>
      </c>
    </row>
    <row r="94" spans="1:4" x14ac:dyDescent="0.3">
      <c r="A94" s="5"/>
      <c r="B94" s="6"/>
      <c r="D94" s="90"/>
    </row>
    <row r="95" spans="1:4" x14ac:dyDescent="0.3">
      <c r="A95" s="9" t="s">
        <v>214</v>
      </c>
      <c r="B95" s="6"/>
      <c r="C95" s="214" t="str">
        <f>IF(OR(CONCATENATE(C91,C90,C92,C93,C82,C83,C84,C85,C86,C87)="YesYesYesYesYesYesYesYesYesYes",CONCATENATE(C82,C91,C92,C93,C90,C83,C84,C85,C86,C87)="N/AYesYesYesYesYesYesYesYesYes"), "Yes","No, proceed with detailed analysis")</f>
        <v>Yes</v>
      </c>
      <c r="D95" s="214"/>
    </row>
    <row r="96" spans="1:4" x14ac:dyDescent="0.3">
      <c r="A96" s="86"/>
      <c r="B96" s="86"/>
      <c r="C96" s="84"/>
      <c r="D96" s="87"/>
    </row>
    <row r="97" spans="1:4" x14ac:dyDescent="0.3">
      <c r="A97" s="81" t="s">
        <v>215</v>
      </c>
      <c r="B97" s="96"/>
      <c r="C97" s="84"/>
      <c r="D97" s="87"/>
    </row>
    <row r="98" spans="1:4" x14ac:dyDescent="0.3">
      <c r="D98" s="91" t="s">
        <v>216</v>
      </c>
    </row>
    <row r="99" spans="1:4" ht="60.45" customHeight="1" x14ac:dyDescent="0.3">
      <c r="A99" s="6" t="s">
        <v>0</v>
      </c>
      <c r="B99" s="6" t="s">
        <v>254</v>
      </c>
      <c r="C99" s="129" t="s">
        <v>833</v>
      </c>
      <c r="D99" s="90" t="s">
        <v>203</v>
      </c>
    </row>
    <row r="100" spans="1:4" ht="28.8" x14ac:dyDescent="0.3">
      <c r="A100" s="5" t="s">
        <v>1</v>
      </c>
      <c r="B100" s="6" t="s">
        <v>255</v>
      </c>
      <c r="C100" s="129" t="s">
        <v>833</v>
      </c>
      <c r="D100" s="90" t="s">
        <v>203</v>
      </c>
    </row>
    <row r="101" spans="1:4" ht="46.95" customHeight="1" x14ac:dyDescent="0.3">
      <c r="A101" s="5" t="s">
        <v>2</v>
      </c>
      <c r="B101" s="6" t="s">
        <v>256</v>
      </c>
      <c r="C101" s="129" t="s">
        <v>833</v>
      </c>
      <c r="D101" s="90" t="s">
        <v>203</v>
      </c>
    </row>
    <row r="102" spans="1:4" ht="43.2" x14ac:dyDescent="0.3">
      <c r="A102" s="5" t="s">
        <v>4</v>
      </c>
      <c r="B102" s="6" t="s">
        <v>257</v>
      </c>
      <c r="C102" s="129" t="s">
        <v>833</v>
      </c>
      <c r="D102" s="90" t="s">
        <v>203</v>
      </c>
    </row>
    <row r="103" spans="1:4" ht="103.95" customHeight="1" x14ac:dyDescent="0.3">
      <c r="A103" s="5" t="s">
        <v>5</v>
      </c>
      <c r="B103" s="6" t="s">
        <v>1064</v>
      </c>
      <c r="C103" s="129" t="s">
        <v>833</v>
      </c>
      <c r="D103" s="90" t="s">
        <v>203</v>
      </c>
    </row>
    <row r="104" spans="1:4" ht="43.2" x14ac:dyDescent="0.3">
      <c r="A104" s="5" t="s">
        <v>6</v>
      </c>
      <c r="B104" s="6" t="s">
        <v>259</v>
      </c>
      <c r="C104" s="129" t="s">
        <v>833</v>
      </c>
      <c r="D104" s="90" t="s">
        <v>203</v>
      </c>
    </row>
    <row r="105" spans="1:4" ht="61.05" customHeight="1" x14ac:dyDescent="0.3">
      <c r="A105" s="5" t="s">
        <v>7</v>
      </c>
      <c r="B105" s="6" t="s">
        <v>260</v>
      </c>
      <c r="C105" s="129" t="s">
        <v>833</v>
      </c>
      <c r="D105" s="90" t="s">
        <v>203</v>
      </c>
    </row>
    <row r="106" spans="1:4" ht="57.6" x14ac:dyDescent="0.3">
      <c r="A106" s="5" t="s">
        <v>11</v>
      </c>
      <c r="B106" s="6" t="s">
        <v>261</v>
      </c>
      <c r="C106" s="129" t="s">
        <v>833</v>
      </c>
      <c r="D106" s="90" t="s">
        <v>203</v>
      </c>
    </row>
    <row r="107" spans="1:4" ht="57.6" x14ac:dyDescent="0.3">
      <c r="A107" s="5" t="s">
        <v>12</v>
      </c>
      <c r="B107" s="6" t="s">
        <v>262</v>
      </c>
      <c r="C107" s="129" t="s">
        <v>833</v>
      </c>
      <c r="D107" s="90" t="s">
        <v>203</v>
      </c>
    </row>
    <row r="108" spans="1:4" ht="57.6" x14ac:dyDescent="0.3">
      <c r="A108" s="5" t="s">
        <v>153</v>
      </c>
      <c r="B108" s="6" t="s">
        <v>263</v>
      </c>
      <c r="C108" s="129" t="s">
        <v>833</v>
      </c>
      <c r="D108" s="90" t="s">
        <v>203</v>
      </c>
    </row>
    <row r="109" spans="1:4" ht="43.2" x14ac:dyDescent="0.3">
      <c r="A109" s="5" t="s">
        <v>76</v>
      </c>
      <c r="B109" s="6" t="s">
        <v>264</v>
      </c>
      <c r="C109" s="129" t="s">
        <v>833</v>
      </c>
      <c r="D109" s="90" t="s">
        <v>203</v>
      </c>
    </row>
    <row r="110" spans="1:4" ht="28.8" x14ac:dyDescent="0.3">
      <c r="A110" s="5" t="s">
        <v>154</v>
      </c>
      <c r="B110" s="6" t="s">
        <v>265</v>
      </c>
      <c r="C110" s="129" t="s">
        <v>833</v>
      </c>
      <c r="D110" s="90" t="s">
        <v>203</v>
      </c>
    </row>
    <row r="111" spans="1:4" ht="43.2" x14ac:dyDescent="0.3">
      <c r="A111" s="5" t="s">
        <v>229</v>
      </c>
      <c r="B111" s="6" t="s">
        <v>266</v>
      </c>
      <c r="C111" s="129" t="s">
        <v>833</v>
      </c>
      <c r="D111" s="90" t="s">
        <v>203</v>
      </c>
    </row>
    <row r="112" spans="1:4" ht="28.8" x14ac:dyDescent="0.3">
      <c r="A112" s="5" t="s">
        <v>267</v>
      </c>
      <c r="B112" s="6" t="s">
        <v>230</v>
      </c>
      <c r="C112" s="129" t="s">
        <v>833</v>
      </c>
      <c r="D112" s="90" t="s">
        <v>203</v>
      </c>
    </row>
    <row r="113" spans="1:4" ht="43.2" x14ac:dyDescent="0.3">
      <c r="A113" s="5" t="s">
        <v>268</v>
      </c>
      <c r="B113" s="6" t="s">
        <v>269</v>
      </c>
      <c r="C113" s="129" t="s">
        <v>833</v>
      </c>
      <c r="D113" s="90" t="s">
        <v>203</v>
      </c>
    </row>
    <row r="114" spans="1:4" x14ac:dyDescent="0.3">
      <c r="A114" s="5"/>
      <c r="B114" s="6"/>
      <c r="D114" s="90"/>
    </row>
    <row r="115" spans="1:4" x14ac:dyDescent="0.3">
      <c r="A115" s="6"/>
      <c r="B115" s="6" t="s">
        <v>231</v>
      </c>
      <c r="C115" s="129" t="s">
        <v>833</v>
      </c>
      <c r="D115" s="90" t="s">
        <v>203</v>
      </c>
    </row>
    <row r="116" spans="1:4" x14ac:dyDescent="0.3">
      <c r="A116" s="6"/>
      <c r="B116" s="6"/>
      <c r="D116" s="90"/>
    </row>
    <row r="117" spans="1:4" ht="15.6" x14ac:dyDescent="0.3">
      <c r="A117" s="212" t="s">
        <v>270</v>
      </c>
      <c r="B117" s="212"/>
      <c r="C117" s="212"/>
    </row>
    <row r="118" spans="1:4" ht="15.6" x14ac:dyDescent="0.3">
      <c r="A118" s="93"/>
    </row>
    <row r="119" spans="1:4" ht="55.95" customHeight="1" x14ac:dyDescent="0.3">
      <c r="A119" s="208" t="s">
        <v>271</v>
      </c>
      <c r="B119" s="208"/>
      <c r="C119" s="208"/>
      <c r="D119" s="208"/>
    </row>
    <row r="120" spans="1:4" x14ac:dyDescent="0.3">
      <c r="A120" s="6"/>
      <c r="B120" s="6"/>
      <c r="D120" s="90"/>
    </row>
    <row r="121" spans="1:4" x14ac:dyDescent="0.3">
      <c r="A121" s="213" t="s">
        <v>272</v>
      </c>
      <c r="B121" s="213"/>
      <c r="C121" s="84"/>
      <c r="D121" s="85" t="s">
        <v>1048</v>
      </c>
    </row>
    <row r="122" spans="1:4" x14ac:dyDescent="0.3">
      <c r="A122" s="86"/>
      <c r="B122" s="86"/>
      <c r="C122" s="84"/>
      <c r="D122" s="87"/>
    </row>
    <row r="123" spans="1:4" ht="16.2" x14ac:dyDescent="0.3">
      <c r="A123" s="88" t="s">
        <v>273</v>
      </c>
      <c r="B123" s="86"/>
      <c r="C123" s="84"/>
      <c r="D123" s="87"/>
    </row>
    <row r="124" spans="1:4" x14ac:dyDescent="0.3">
      <c r="D124" s="89" t="s">
        <v>62</v>
      </c>
    </row>
    <row r="125" spans="1:4" ht="28.8" x14ac:dyDescent="0.3">
      <c r="A125" s="5" t="s">
        <v>205</v>
      </c>
      <c r="B125" s="6" t="s">
        <v>274</v>
      </c>
      <c r="C125" s="38" t="s">
        <v>10</v>
      </c>
      <c r="D125" s="90" t="s">
        <v>203</v>
      </c>
    </row>
    <row r="126" spans="1:4" ht="59.4" x14ac:dyDescent="0.3">
      <c r="A126" s="5" t="s">
        <v>207</v>
      </c>
      <c r="B126" s="6" t="s">
        <v>1054</v>
      </c>
      <c r="C126" s="38" t="s">
        <v>10</v>
      </c>
      <c r="D126" s="90" t="s">
        <v>203</v>
      </c>
    </row>
    <row r="127" spans="1:4" ht="28.8" x14ac:dyDescent="0.3">
      <c r="A127" s="5" t="s">
        <v>209</v>
      </c>
      <c r="B127" s="6" t="s">
        <v>276</v>
      </c>
      <c r="C127" s="38" t="s">
        <v>10</v>
      </c>
      <c r="D127" s="90" t="s">
        <v>203</v>
      </c>
    </row>
    <row r="128" spans="1:4" ht="57.6" x14ac:dyDescent="0.3">
      <c r="A128" s="5" t="s">
        <v>211</v>
      </c>
      <c r="B128" s="6" t="s">
        <v>1061</v>
      </c>
      <c r="C128" s="38" t="s">
        <v>10</v>
      </c>
      <c r="D128" s="90" t="s">
        <v>203</v>
      </c>
    </row>
    <row r="129" spans="1:4" ht="31.05" customHeight="1" x14ac:dyDescent="0.3">
      <c r="A129" s="5" t="s">
        <v>212</v>
      </c>
      <c r="B129" s="6" t="s">
        <v>277</v>
      </c>
      <c r="C129" s="38" t="s">
        <v>10</v>
      </c>
      <c r="D129" s="90" t="s">
        <v>203</v>
      </c>
    </row>
    <row r="130" spans="1:4" x14ac:dyDescent="0.3">
      <c r="A130" s="5"/>
      <c r="B130" s="6"/>
      <c r="D130" s="90"/>
    </row>
    <row r="131" spans="1:4" x14ac:dyDescent="0.3">
      <c r="A131" s="9" t="s">
        <v>214</v>
      </c>
      <c r="B131" s="6"/>
      <c r="C131" s="214" t="str">
        <f>IF(CONCATENATE(C125,C126,C127,C128,C129)="YesYesYesYesYes", "Yes","No, proceed with detailed analysis")</f>
        <v>Yes</v>
      </c>
      <c r="D131" s="214"/>
    </row>
    <row r="132" spans="1:4" x14ac:dyDescent="0.3">
      <c r="A132" s="9"/>
      <c r="B132" s="6"/>
      <c r="C132" s="14"/>
      <c r="D132" s="14"/>
    </row>
    <row r="133" spans="1:4" x14ac:dyDescent="0.3">
      <c r="A133" s="81" t="s">
        <v>215</v>
      </c>
      <c r="B133" s="96"/>
      <c r="C133" s="84"/>
      <c r="D133" s="87"/>
    </row>
    <row r="134" spans="1:4" x14ac:dyDescent="0.3">
      <c r="D134" s="91" t="s">
        <v>216</v>
      </c>
    </row>
    <row r="135" spans="1:4" ht="72" x14ac:dyDescent="0.3">
      <c r="A135" s="6" t="s">
        <v>0</v>
      </c>
      <c r="B135" s="6" t="s">
        <v>278</v>
      </c>
      <c r="C135" s="129" t="s">
        <v>833</v>
      </c>
      <c r="D135" s="90" t="s">
        <v>203</v>
      </c>
    </row>
    <row r="136" spans="1:4" ht="28.8" x14ac:dyDescent="0.3">
      <c r="A136" s="5" t="s">
        <v>1</v>
      </c>
      <c r="B136" s="6" t="s">
        <v>279</v>
      </c>
      <c r="C136" s="129" t="s">
        <v>833</v>
      </c>
      <c r="D136" s="90" t="s">
        <v>203</v>
      </c>
    </row>
    <row r="137" spans="1:4" ht="28.8" x14ac:dyDescent="0.3">
      <c r="A137" s="5" t="s">
        <v>2</v>
      </c>
      <c r="B137" s="6" t="s">
        <v>280</v>
      </c>
      <c r="C137" s="129" t="s">
        <v>833</v>
      </c>
      <c r="D137" s="90" t="s">
        <v>203</v>
      </c>
    </row>
    <row r="138" spans="1:4" ht="43.2" x14ac:dyDescent="0.3">
      <c r="A138" s="5" t="s">
        <v>4</v>
      </c>
      <c r="B138" s="6" t="s">
        <v>281</v>
      </c>
      <c r="C138" s="129" t="s">
        <v>833</v>
      </c>
      <c r="D138" s="90" t="s">
        <v>203</v>
      </c>
    </row>
    <row r="139" spans="1:4" ht="57.6" x14ac:dyDescent="0.3">
      <c r="A139" s="5" t="s">
        <v>5</v>
      </c>
      <c r="B139" s="6" t="s">
        <v>282</v>
      </c>
      <c r="C139" s="129" t="s">
        <v>833</v>
      </c>
      <c r="D139" s="90" t="s">
        <v>203</v>
      </c>
    </row>
    <row r="140" spans="1:4" x14ac:dyDescent="0.3">
      <c r="A140" s="9"/>
      <c r="B140" s="6"/>
      <c r="C140" s="14"/>
      <c r="D140" s="14"/>
    </row>
    <row r="141" spans="1:4" x14ac:dyDescent="0.3">
      <c r="A141" s="9"/>
      <c r="B141" s="6" t="s">
        <v>231</v>
      </c>
      <c r="C141" s="129" t="s">
        <v>833</v>
      </c>
      <c r="D141" s="90" t="s">
        <v>203</v>
      </c>
    </row>
    <row r="142" spans="1:4" x14ac:dyDescent="0.3">
      <c r="A142" s="6"/>
      <c r="B142" s="6"/>
      <c r="D142" s="90"/>
    </row>
    <row r="143" spans="1:4" ht="15.6" x14ac:dyDescent="0.3">
      <c r="A143" s="93" t="s">
        <v>283</v>
      </c>
    </row>
    <row r="144" spans="1:4" ht="15.6" x14ac:dyDescent="0.3">
      <c r="A144" s="93"/>
    </row>
    <row r="145" spans="1:4" ht="43.95" customHeight="1" x14ac:dyDescent="0.3">
      <c r="A145" s="208" t="s">
        <v>284</v>
      </c>
      <c r="B145" s="208"/>
      <c r="C145" s="208"/>
      <c r="D145" s="208"/>
    </row>
    <row r="146" spans="1:4" x14ac:dyDescent="0.3">
      <c r="D146" s="91" t="s">
        <v>62</v>
      </c>
    </row>
    <row r="147" spans="1:4" ht="30" customHeight="1" x14ac:dyDescent="0.3">
      <c r="A147" s="3" t="s">
        <v>0</v>
      </c>
      <c r="B147" s="53" t="s">
        <v>285</v>
      </c>
      <c r="C147" s="38" t="s">
        <v>10</v>
      </c>
      <c r="D147" s="90" t="s">
        <v>203</v>
      </c>
    </row>
    <row r="148" spans="1:4" ht="28.8" x14ac:dyDescent="0.3">
      <c r="A148" s="3" t="s">
        <v>1</v>
      </c>
      <c r="B148" s="53" t="s">
        <v>286</v>
      </c>
      <c r="C148" s="38" t="s">
        <v>10</v>
      </c>
      <c r="D148" s="90" t="s">
        <v>203</v>
      </c>
    </row>
    <row r="149" spans="1:4" ht="28.8" x14ac:dyDescent="0.3">
      <c r="A149" s="3" t="s">
        <v>2</v>
      </c>
      <c r="B149" s="53" t="s">
        <v>287</v>
      </c>
      <c r="C149" s="38" t="s">
        <v>10</v>
      </c>
      <c r="D149" s="90" t="s">
        <v>203</v>
      </c>
    </row>
    <row r="150" spans="1:4" x14ac:dyDescent="0.3">
      <c r="A150" s="3"/>
      <c r="B150" s="53"/>
      <c r="D150" s="90"/>
    </row>
    <row r="151" spans="1:4" ht="158.4" x14ac:dyDescent="0.3">
      <c r="A151" s="3" t="s">
        <v>4</v>
      </c>
      <c r="B151" s="53" t="s">
        <v>1050</v>
      </c>
      <c r="C151" s="94"/>
      <c r="D151" s="90" t="s">
        <v>1049</v>
      </c>
    </row>
    <row r="153" spans="1:4" x14ac:dyDescent="0.3">
      <c r="A153" s="9" t="s">
        <v>214</v>
      </c>
      <c r="B153" s="6"/>
      <c r="C153" s="214" t="str">
        <f>IF(CONCATENATE(C147,C148,C149)="YesYesYes", "Yes","No, additional considerations necessary")</f>
        <v>Yes</v>
      </c>
      <c r="D153" s="214"/>
    </row>
    <row r="154" spans="1:4" x14ac:dyDescent="0.3">
      <c r="A154" s="6"/>
      <c r="B154" s="6"/>
      <c r="D154" s="90"/>
    </row>
    <row r="155" spans="1:4" ht="15.6" x14ac:dyDescent="0.3">
      <c r="A155" s="93" t="s">
        <v>1060</v>
      </c>
      <c r="B155" s="6"/>
      <c r="D155" s="90"/>
    </row>
    <row r="156" spans="1:4" ht="15.6" x14ac:dyDescent="0.3">
      <c r="A156" s="93"/>
      <c r="B156" s="6"/>
      <c r="D156" s="90"/>
    </row>
    <row r="157" spans="1:4" ht="88.5" customHeight="1" x14ac:dyDescent="0.3">
      <c r="A157" s="208" t="s">
        <v>1059</v>
      </c>
      <c r="B157" s="208"/>
      <c r="C157" s="208"/>
      <c r="D157" s="208"/>
    </row>
    <row r="158" spans="1:4" ht="15.6" x14ac:dyDescent="0.3">
      <c r="A158" s="93"/>
      <c r="B158" s="6"/>
      <c r="D158" s="90"/>
    </row>
    <row r="159" spans="1:4" ht="28.8" x14ac:dyDescent="0.3">
      <c r="A159" s="162" t="s">
        <v>0</v>
      </c>
      <c r="B159" s="6" t="s">
        <v>1057</v>
      </c>
      <c r="C159" s="94"/>
      <c r="D159" s="90" t="s">
        <v>1055</v>
      </c>
    </row>
    <row r="160" spans="1:4" ht="28.8" x14ac:dyDescent="0.3">
      <c r="A160" s="162" t="s">
        <v>1</v>
      </c>
      <c r="B160" s="6" t="s">
        <v>1056</v>
      </c>
      <c r="C160" s="94"/>
      <c r="D160" s="90" t="s">
        <v>1055</v>
      </c>
    </row>
    <row r="161" spans="1:8" ht="28.8" x14ac:dyDescent="0.3">
      <c r="A161" s="162" t="s">
        <v>2</v>
      </c>
      <c r="B161" s="6" t="s">
        <v>1058</v>
      </c>
      <c r="C161" s="94"/>
      <c r="D161" s="90" t="s">
        <v>1055</v>
      </c>
    </row>
    <row r="162" spans="1:8" x14ac:dyDescent="0.3">
      <c r="A162" s="9"/>
      <c r="B162" s="6"/>
      <c r="D162" s="90"/>
    </row>
    <row r="163" spans="1:8" x14ac:dyDescent="0.3">
      <c r="A163" s="9"/>
      <c r="B163" s="6"/>
      <c r="D163" s="90"/>
    </row>
    <row r="164" spans="1:8" x14ac:dyDescent="0.3">
      <c r="A164" s="9"/>
      <c r="B164" s="6"/>
      <c r="D164" s="90"/>
    </row>
    <row r="165" spans="1:8" ht="60" customHeight="1" x14ac:dyDescent="0.3">
      <c r="A165" s="215" t="s">
        <v>288</v>
      </c>
      <c r="B165" s="215"/>
      <c r="C165" s="215"/>
      <c r="D165" s="215"/>
    </row>
    <row r="166" spans="1:8" ht="163.95" customHeight="1" x14ac:dyDescent="0.3">
      <c r="A166" s="215" t="s">
        <v>289</v>
      </c>
      <c r="B166" s="215"/>
      <c r="C166" s="215"/>
      <c r="D166" s="215"/>
    </row>
    <row r="167" spans="1:8" ht="101.55" customHeight="1" x14ac:dyDescent="0.3">
      <c r="A167" s="215" t="s">
        <v>290</v>
      </c>
      <c r="B167" s="215"/>
      <c r="C167" s="215"/>
      <c r="D167" s="215"/>
    </row>
    <row r="168" spans="1:8" ht="150.44999999999999" customHeight="1" x14ac:dyDescent="0.3">
      <c r="A168" s="208" t="s">
        <v>291</v>
      </c>
      <c r="B168" s="215"/>
      <c r="C168" s="215"/>
      <c r="D168" s="215"/>
    </row>
    <row r="169" spans="1:8" x14ac:dyDescent="0.3">
      <c r="A169" s="216"/>
      <c r="B169" s="216"/>
      <c r="C169" s="216"/>
      <c r="D169" s="216"/>
    </row>
    <row r="170" spans="1:8" x14ac:dyDescent="0.3">
      <c r="A170" s="217" t="s">
        <v>292</v>
      </c>
      <c r="B170" s="217"/>
      <c r="C170" s="217"/>
      <c r="D170" s="217"/>
      <c r="E170" s="56"/>
      <c r="F170" s="56"/>
      <c r="G170" s="56"/>
      <c r="H170" s="56"/>
    </row>
    <row r="171" spans="1:8" x14ac:dyDescent="0.3">
      <c r="A171" s="216"/>
      <c r="B171" s="216"/>
      <c r="C171" s="216"/>
      <c r="D171" s="216"/>
    </row>
    <row r="172" spans="1:8" ht="88.95" customHeight="1" x14ac:dyDescent="0.3">
      <c r="A172" s="164" t="s">
        <v>293</v>
      </c>
      <c r="B172" s="164"/>
      <c r="C172" s="164" t="s">
        <v>294</v>
      </c>
      <c r="D172" s="164"/>
      <c r="E172" s="36"/>
      <c r="F172" s="36"/>
      <c r="G172" s="36"/>
    </row>
  </sheetData>
  <mergeCells count="32">
    <mergeCell ref="A172:B172"/>
    <mergeCell ref="C172:D172"/>
    <mergeCell ref="A121:B121"/>
    <mergeCell ref="C131:D131"/>
    <mergeCell ref="A145:D145"/>
    <mergeCell ref="C153:D153"/>
    <mergeCell ref="A165:D165"/>
    <mergeCell ref="A166:D166"/>
    <mergeCell ref="A167:D167"/>
    <mergeCell ref="A168:D168"/>
    <mergeCell ref="A169:D169"/>
    <mergeCell ref="A170:D170"/>
    <mergeCell ref="A171:D171"/>
    <mergeCell ref="A157:D157"/>
    <mergeCell ref="A119:D119"/>
    <mergeCell ref="A15:B15"/>
    <mergeCell ref="C25:D25"/>
    <mergeCell ref="A45:D45"/>
    <mergeCell ref="A47:D47"/>
    <mergeCell ref="A48:B48"/>
    <mergeCell ref="C58:D58"/>
    <mergeCell ref="A74:D74"/>
    <mergeCell ref="A76:D76"/>
    <mergeCell ref="A77:B77"/>
    <mergeCell ref="C95:D95"/>
    <mergeCell ref="A117:C117"/>
    <mergeCell ref="A14:D14"/>
    <mergeCell ref="A1:C1"/>
    <mergeCell ref="A2:C2"/>
    <mergeCell ref="A3:B3"/>
    <mergeCell ref="A10:D10"/>
    <mergeCell ref="A12:D12"/>
  </mergeCells>
  <conditionalFormatting sqref="A17:D25">
    <cfRule type="expression" dxfId="167" priority="39">
      <formula>IF($D$8="Professional Secrecy Protection",TRUE,FALSE)</formula>
    </cfRule>
  </conditionalFormatting>
  <conditionalFormatting sqref="A27:D43">
    <cfRule type="expression" dxfId="166" priority="40">
      <formula>IF(CONCATENATE($D$8,$C$25)="Clause 14 of the EU SCCYes",TRUE,FALSE)</formula>
    </cfRule>
  </conditionalFormatting>
  <conditionalFormatting sqref="A50:D58">
    <cfRule type="expression" dxfId="165" priority="8">
      <formula>IF($D$8="Professional Secrecy Protection",TRUE,FALSE)</formula>
    </cfRule>
  </conditionalFormatting>
  <conditionalFormatting sqref="A60:D72">
    <cfRule type="expression" dxfId="164" priority="33">
      <formula>IF(CONCATENATE($D$8,$C$58)="Clause 14 of the EU SCCYes",TRUE,FALSE)</formula>
    </cfRule>
  </conditionalFormatting>
  <conditionalFormatting sqref="A79:D95">
    <cfRule type="expression" dxfId="163" priority="7">
      <formula>IF($D$8="Professional Secrecy Protection",TRUE,FALSE)</formula>
    </cfRule>
  </conditionalFormatting>
  <conditionalFormatting sqref="A83:D93">
    <cfRule type="expression" dxfId="162" priority="1">
      <formula>IF($C$82="N/A",TRUE,FALSE)</formula>
    </cfRule>
  </conditionalFormatting>
  <conditionalFormatting sqref="A97:D115">
    <cfRule type="expression" dxfId="161" priority="26">
      <formula>IF(CONCATENATE($D$8,$C$95)="Clause 14 of the EU SCCYes",TRUE,FALSE)</formula>
    </cfRule>
  </conditionalFormatting>
  <conditionalFormatting sqref="A123:D132">
    <cfRule type="expression" dxfId="160" priority="6">
      <formula>IF($D$8="Professional Secrecy Protection",TRUE,FALSE)</formula>
    </cfRule>
  </conditionalFormatting>
  <conditionalFormatting sqref="A133:D139">
    <cfRule type="expression" dxfId="159" priority="5">
      <formula>IF(CONCATENATE($D$8,$C$131)="Clause 14 of the EU SCCYes",TRUE,FALSE)</formula>
    </cfRule>
  </conditionalFormatting>
  <conditionalFormatting sqref="A140:D140 A141">
    <cfRule type="expression" dxfId="158" priority="18">
      <formula>IF($D$8="Professional Secrecy Protection",TRUE,FALSE)</formula>
    </cfRule>
  </conditionalFormatting>
  <conditionalFormatting sqref="A155:D161">
    <cfRule type="expression" dxfId="157" priority="2">
      <formula>IF($D$8="Professional Secrecy Protection",TRUE,FALSE)</formula>
    </cfRule>
  </conditionalFormatting>
  <conditionalFormatting sqref="B141:D141">
    <cfRule type="expression" dxfId="156" priority="4">
      <formula>IF(CONCATENATE($D$8,$C$131)="Clause 14 of the EU SCCYes",TRUE,FALSE)</formula>
    </cfRule>
  </conditionalFormatting>
  <conditionalFormatting sqref="C151">
    <cfRule type="expression" dxfId="155" priority="3">
      <formula>IF($D$8="Professional Secrecy Protection",TRUE,FALSE)</formula>
    </cfRule>
  </conditionalFormatting>
  <conditionalFormatting sqref="C25:D25">
    <cfRule type="expression" dxfId="154" priority="38">
      <formula>IF($D$8="Professional Secrecy Protection",TRUE,FALSE)</formula>
    </cfRule>
    <cfRule type="cellIs" dxfId="153" priority="42" operator="equal">
      <formula>"Yes"</formula>
    </cfRule>
    <cfRule type="cellIs" dxfId="152" priority="41" operator="equal">
      <formula>"No, proceed with detailed analysis"</formula>
    </cfRule>
  </conditionalFormatting>
  <conditionalFormatting sqref="C58:D58">
    <cfRule type="expression" dxfId="151" priority="34">
      <formula>IF($D$8="Professional Secrecy Protection",TRUE,FALSE)</formula>
    </cfRule>
    <cfRule type="cellIs" dxfId="150" priority="36" operator="equal">
      <formula>"No, proceed with detailed analysis"</formula>
    </cfRule>
    <cfRule type="cellIs" dxfId="149" priority="37" operator="equal">
      <formula>"Yes"</formula>
    </cfRule>
  </conditionalFormatting>
  <conditionalFormatting sqref="C95:D95">
    <cfRule type="expression" dxfId="148" priority="29">
      <formula>IF($D$8="Professional Secrecy Protection",TRUE,FALSE)</formula>
    </cfRule>
    <cfRule type="cellIs" dxfId="147" priority="31" operator="equal">
      <formula>"No, proceed with detailed analysis"</formula>
    </cfRule>
    <cfRule type="cellIs" dxfId="146" priority="32" operator="equal">
      <formula>"Yes"</formula>
    </cfRule>
  </conditionalFormatting>
  <conditionalFormatting sqref="C131:D132 C140:D140">
    <cfRule type="expression" dxfId="145" priority="17">
      <formula>IF($D$8="Professional Secrecy Protection",TRUE,FALSE)</formula>
    </cfRule>
  </conditionalFormatting>
  <conditionalFormatting sqref="C140:D140 C131:D132">
    <cfRule type="cellIs" dxfId="144" priority="20" operator="equal">
      <formula>"Yes"</formula>
    </cfRule>
    <cfRule type="cellIs" dxfId="143" priority="19" operator="equal">
      <formula>"No, proceed with detailed analysis"</formula>
    </cfRule>
  </conditionalFormatting>
  <conditionalFormatting sqref="C153:D153">
    <cfRule type="cellIs" dxfId="142" priority="28" operator="equal">
      <formula>"Yes"</formula>
    </cfRule>
    <cfRule type="cellIs" dxfId="141" priority="27" operator="equal">
      <formula>"No, additional considerations necessary"</formula>
    </cfRule>
  </conditionalFormatting>
  <dataValidations count="4">
    <dataValidation type="list" allowBlank="1" showInputMessage="1" showErrorMessage="1" sqref="D8" xr:uid="{412FF3D3-A787-4667-9D03-3345194564A5}">
      <formula1>"Professional Secrecy Protection,Clause 14 of the EU SCC"</formula1>
    </dataValidation>
    <dataValidation type="list" allowBlank="1" showInputMessage="1" showErrorMessage="1" sqref="C52:C56 C19:C23 C125:C129 C147:C149 C83:C93" xr:uid="{5F800329-6440-4B19-A770-D06DDCE18FF2}">
      <formula1>"Yes,No"</formula1>
    </dataValidation>
    <dataValidation type="list" allowBlank="1" showInputMessage="1" showErrorMessage="1" sqref="C29:C41 C43 C62:C70 C72 C99:C113 C115 C135:C139 C141" xr:uid="{FE2CD0A3-58B2-403D-8683-0138F9ACA019}">
      <formula1>"Select …,Yes,No"</formula1>
    </dataValidation>
    <dataValidation type="list" allowBlank="1" showInputMessage="1" showErrorMessage="1" sqref="C82" xr:uid="{2E9BBC04-1B75-4C67-B07F-D26CF3CAA5AF}">
      <formula1>"Yes,No,N/A"</formula1>
    </dataValidation>
  </dataValidations>
  <pageMargins left="0.7" right="0.7" top="0.78740157499999996" bottom="0.78740157499999996"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9023-93BF-4E61-BC40-250ABD00D445}">
  <dimension ref="A1:H161"/>
  <sheetViews>
    <sheetView zoomScale="85" zoomScaleNormal="85" workbookViewId="0">
      <selection sqref="A1:C1"/>
    </sheetView>
  </sheetViews>
  <sheetFormatPr baseColWidth="10" defaultColWidth="10.77734375" defaultRowHeight="14.4" x14ac:dyDescent="0.3"/>
  <cols>
    <col min="1" max="1" width="5.77734375" customWidth="1"/>
    <col min="2" max="2" width="63.44140625" customWidth="1"/>
    <col min="3" max="3" width="7.77734375" customWidth="1"/>
    <col min="4" max="4" width="49.44140625" customWidth="1"/>
  </cols>
  <sheetData>
    <row r="1" spans="1:4" ht="23.4" x14ac:dyDescent="0.3">
      <c r="A1" s="209" t="s">
        <v>189</v>
      </c>
      <c r="B1" s="209"/>
      <c r="C1" s="209"/>
      <c r="D1" s="34" t="s">
        <v>79</v>
      </c>
    </row>
    <row r="2" spans="1:4" ht="59.1" customHeight="1" x14ac:dyDescent="0.3">
      <c r="A2" s="210" t="s">
        <v>190</v>
      </c>
      <c r="B2" s="210"/>
      <c r="C2" s="210"/>
      <c r="D2" s="29" t="s">
        <v>20</v>
      </c>
    </row>
    <row r="3" spans="1:4" x14ac:dyDescent="0.3">
      <c r="A3" s="199" t="s">
        <v>299</v>
      </c>
      <c r="B3" s="199"/>
    </row>
    <row r="4" spans="1:4" x14ac:dyDescent="0.3">
      <c r="A4" s="81"/>
      <c r="B4" s="81"/>
    </row>
    <row r="5" spans="1:4" ht="15.6" x14ac:dyDescent="0.3">
      <c r="A5" t="s">
        <v>191</v>
      </c>
      <c r="D5" s="82" t="s">
        <v>300</v>
      </c>
    </row>
    <row r="6" spans="1:4" ht="28.8" x14ac:dyDescent="0.3">
      <c r="A6" t="s">
        <v>193</v>
      </c>
      <c r="D6" s="99" t="s">
        <v>301</v>
      </c>
    </row>
    <row r="7" spans="1:4" x14ac:dyDescent="0.3">
      <c r="A7" t="s">
        <v>195</v>
      </c>
      <c r="D7" s="100">
        <v>44545</v>
      </c>
    </row>
    <row r="8" spans="1:4" ht="16.2" x14ac:dyDescent="0.3">
      <c r="A8" t="s">
        <v>197</v>
      </c>
      <c r="D8" s="38" t="s">
        <v>198</v>
      </c>
    </row>
    <row r="10" spans="1:4" ht="138" customHeight="1" x14ac:dyDescent="0.3">
      <c r="A10" s="211" t="s">
        <v>199</v>
      </c>
      <c r="B10" s="211"/>
      <c r="C10" s="211"/>
      <c r="D10" s="211"/>
    </row>
    <row r="12" spans="1:4" ht="15.6" x14ac:dyDescent="0.3">
      <c r="A12" s="212" t="s">
        <v>200</v>
      </c>
      <c r="B12" s="212"/>
      <c r="C12" s="212"/>
      <c r="D12" s="212"/>
    </row>
    <row r="14" spans="1:4" ht="72.599999999999994" customHeight="1" x14ac:dyDescent="0.3">
      <c r="A14" s="208" t="s">
        <v>201</v>
      </c>
      <c r="B14" s="208"/>
      <c r="C14" s="208"/>
      <c r="D14" s="208"/>
    </row>
    <row r="15" spans="1:4" ht="115.2" x14ac:dyDescent="0.3">
      <c r="A15" s="213" t="s">
        <v>202</v>
      </c>
      <c r="B15" s="213"/>
      <c r="C15" s="84"/>
      <c r="D15" s="85" t="s">
        <v>302</v>
      </c>
    </row>
    <row r="16" spans="1:4" x14ac:dyDescent="0.3">
      <c r="A16" s="86"/>
      <c r="B16" s="86"/>
      <c r="C16" s="84"/>
      <c r="D16" s="87"/>
    </row>
    <row r="17" spans="1:5" ht="16.2" x14ac:dyDescent="0.3">
      <c r="A17" s="88" t="s">
        <v>204</v>
      </c>
      <c r="B17" s="86"/>
      <c r="C17" s="84"/>
      <c r="D17" s="87"/>
    </row>
    <row r="18" spans="1:5" x14ac:dyDescent="0.3">
      <c r="D18" s="89" t="s">
        <v>62</v>
      </c>
    </row>
    <row r="19" spans="1:5" ht="102" customHeight="1" x14ac:dyDescent="0.3">
      <c r="A19" s="5" t="s">
        <v>205</v>
      </c>
      <c r="B19" s="6" t="s">
        <v>206</v>
      </c>
      <c r="C19" s="38" t="s">
        <v>10</v>
      </c>
      <c r="D19" s="90" t="s">
        <v>303</v>
      </c>
      <c r="E19" s="101"/>
    </row>
    <row r="20" spans="1:5" ht="132" customHeight="1" x14ac:dyDescent="0.3">
      <c r="A20" s="5" t="s">
        <v>207</v>
      </c>
      <c r="B20" s="6" t="s">
        <v>208</v>
      </c>
      <c r="C20" s="38" t="s">
        <v>10</v>
      </c>
      <c r="D20" s="90" t="s">
        <v>304</v>
      </c>
      <c r="E20" s="101"/>
    </row>
    <row r="21" spans="1:5" ht="138" x14ac:dyDescent="0.3">
      <c r="A21" s="5" t="s">
        <v>209</v>
      </c>
      <c r="B21" s="6" t="s">
        <v>210</v>
      </c>
      <c r="C21" s="38" t="s">
        <v>10</v>
      </c>
      <c r="D21" s="90" t="s">
        <v>305</v>
      </c>
      <c r="E21" s="101"/>
    </row>
    <row r="22" spans="1:5" ht="193.2" x14ac:dyDescent="0.3">
      <c r="A22" s="5" t="s">
        <v>211</v>
      </c>
      <c r="B22" s="6" t="s">
        <v>306</v>
      </c>
      <c r="C22" s="38" t="s">
        <v>10</v>
      </c>
      <c r="D22" s="90" t="s">
        <v>307</v>
      </c>
      <c r="E22" s="101"/>
    </row>
    <row r="23" spans="1:5" ht="138" x14ac:dyDescent="0.3">
      <c r="A23" s="5" t="s">
        <v>212</v>
      </c>
      <c r="B23" s="6" t="s">
        <v>213</v>
      </c>
      <c r="C23" s="38" t="s">
        <v>10</v>
      </c>
      <c r="D23" s="90" t="s">
        <v>308</v>
      </c>
      <c r="E23" s="101"/>
    </row>
    <row r="24" spans="1:5" x14ac:dyDescent="0.3">
      <c r="A24" s="5"/>
      <c r="B24" s="6"/>
      <c r="D24" s="90"/>
    </row>
    <row r="25" spans="1:5" x14ac:dyDescent="0.3">
      <c r="A25" s="9" t="s">
        <v>214</v>
      </c>
      <c r="B25" s="6"/>
      <c r="C25" s="214" t="str">
        <f>IF(CONCATENATE(C19,C20,C21,C22,C23)="YesYesYesYesYes", "Yes","No, proceed with detailed analysis")</f>
        <v>Yes</v>
      </c>
      <c r="D25" s="214"/>
    </row>
    <row r="26" spans="1:5" x14ac:dyDescent="0.3">
      <c r="A26" s="5"/>
      <c r="B26" s="6"/>
      <c r="D26" s="90"/>
    </row>
    <row r="27" spans="1:5" x14ac:dyDescent="0.3">
      <c r="A27" s="81" t="s">
        <v>215</v>
      </c>
    </row>
    <row r="28" spans="1:5" x14ac:dyDescent="0.3">
      <c r="D28" s="91" t="s">
        <v>216</v>
      </c>
    </row>
    <row r="29" spans="1:5" ht="107.85" customHeight="1" x14ac:dyDescent="0.3">
      <c r="A29" s="6" t="s">
        <v>0</v>
      </c>
      <c r="B29" s="6" t="s">
        <v>217</v>
      </c>
      <c r="D29" s="90" t="s">
        <v>309</v>
      </c>
    </row>
    <row r="30" spans="1:5" ht="50.85" customHeight="1" x14ac:dyDescent="0.3">
      <c r="A30" s="6" t="s">
        <v>1</v>
      </c>
      <c r="B30" s="6" t="s">
        <v>218</v>
      </c>
      <c r="D30" s="90" t="s">
        <v>310</v>
      </c>
    </row>
    <row r="31" spans="1:5" ht="61.5" customHeight="1" x14ac:dyDescent="0.3">
      <c r="A31" s="6" t="s">
        <v>2</v>
      </c>
      <c r="B31" s="6" t="s">
        <v>219</v>
      </c>
      <c r="D31" s="90" t="s">
        <v>311</v>
      </c>
    </row>
    <row r="32" spans="1:5" ht="207" x14ac:dyDescent="0.3">
      <c r="A32" s="6" t="s">
        <v>4</v>
      </c>
      <c r="B32" s="6" t="s">
        <v>220</v>
      </c>
      <c r="D32" s="90" t="s">
        <v>312</v>
      </c>
    </row>
    <row r="33" spans="1:4" ht="101.1" customHeight="1" x14ac:dyDescent="0.3">
      <c r="A33" s="6" t="s">
        <v>5</v>
      </c>
      <c r="B33" s="6" t="s">
        <v>221</v>
      </c>
      <c r="D33" s="90" t="s">
        <v>313</v>
      </c>
    </row>
    <row r="34" spans="1:4" ht="43.2" x14ac:dyDescent="0.3">
      <c r="A34" s="6" t="s">
        <v>6</v>
      </c>
      <c r="B34" s="6" t="s">
        <v>222</v>
      </c>
      <c r="D34" s="90" t="s">
        <v>314</v>
      </c>
    </row>
    <row r="35" spans="1:4" ht="48" customHeight="1" x14ac:dyDescent="0.3">
      <c r="A35" s="6" t="s">
        <v>7</v>
      </c>
      <c r="B35" s="6" t="s">
        <v>223</v>
      </c>
      <c r="D35" s="90" t="s">
        <v>315</v>
      </c>
    </row>
    <row r="36" spans="1:4" ht="165.6" x14ac:dyDescent="0.3">
      <c r="A36" s="6" t="s">
        <v>11</v>
      </c>
      <c r="B36" s="6" t="s">
        <v>224</v>
      </c>
      <c r="D36" s="102" t="s">
        <v>316</v>
      </c>
    </row>
    <row r="37" spans="1:4" ht="57.6" x14ac:dyDescent="0.3">
      <c r="A37" s="6" t="s">
        <v>12</v>
      </c>
      <c r="B37" s="6" t="s">
        <v>225</v>
      </c>
      <c r="D37" s="90" t="s">
        <v>317</v>
      </c>
    </row>
    <row r="38" spans="1:4" ht="138" x14ac:dyDescent="0.3">
      <c r="A38" s="6" t="s">
        <v>153</v>
      </c>
      <c r="B38" s="6" t="s">
        <v>226</v>
      </c>
      <c r="D38" s="90" t="s">
        <v>318</v>
      </c>
    </row>
    <row r="39" spans="1:4" ht="124.2" x14ac:dyDescent="0.3">
      <c r="A39" s="5" t="s">
        <v>76</v>
      </c>
      <c r="B39" s="6" t="s">
        <v>227</v>
      </c>
      <c r="D39" s="90" t="s">
        <v>319</v>
      </c>
    </row>
    <row r="40" spans="1:4" ht="64.5" customHeight="1" x14ac:dyDescent="0.3">
      <c r="A40" s="5" t="s">
        <v>154</v>
      </c>
      <c r="B40" s="6" t="s">
        <v>228</v>
      </c>
      <c r="D40" s="90" t="s">
        <v>320</v>
      </c>
    </row>
    <row r="41" spans="1:4" ht="28.8" x14ac:dyDescent="0.3">
      <c r="A41" s="5" t="s">
        <v>229</v>
      </c>
      <c r="B41" s="6" t="s">
        <v>230</v>
      </c>
      <c r="D41" s="90" t="s">
        <v>321</v>
      </c>
    </row>
    <row r="42" spans="1:4" x14ac:dyDescent="0.3">
      <c r="A42" s="6"/>
      <c r="B42" s="6"/>
      <c r="D42" s="90"/>
    </row>
    <row r="43" spans="1:4" x14ac:dyDescent="0.3">
      <c r="A43" s="6"/>
      <c r="B43" s="6" t="s">
        <v>231</v>
      </c>
      <c r="D43" s="90" t="s">
        <v>322</v>
      </c>
    </row>
    <row r="45" spans="1:4" ht="15.6" x14ac:dyDescent="0.3">
      <c r="A45" s="212" t="s">
        <v>232</v>
      </c>
      <c r="B45" s="212"/>
      <c r="C45" s="212"/>
      <c r="D45" s="212"/>
    </row>
    <row r="47" spans="1:4" ht="88.35" customHeight="1" x14ac:dyDescent="0.3">
      <c r="A47" s="208" t="s">
        <v>233</v>
      </c>
      <c r="B47" s="208"/>
      <c r="C47" s="208"/>
      <c r="D47" s="208"/>
    </row>
    <row r="48" spans="1:4" ht="14.85" customHeight="1" x14ac:dyDescent="0.3">
      <c r="A48" s="213" t="s">
        <v>202</v>
      </c>
      <c r="B48" s="213"/>
      <c r="C48" s="84"/>
      <c r="D48" s="85" t="s">
        <v>323</v>
      </c>
    </row>
    <row r="49" spans="1:4" x14ac:dyDescent="0.3">
      <c r="A49" s="86"/>
      <c r="B49" s="86"/>
      <c r="C49" s="84"/>
      <c r="D49" s="87"/>
    </row>
    <row r="50" spans="1:4" ht="16.2" x14ac:dyDescent="0.3">
      <c r="A50" s="88" t="s">
        <v>204</v>
      </c>
      <c r="B50" s="86"/>
      <c r="C50" s="84"/>
      <c r="D50" s="87"/>
    </row>
    <row r="51" spans="1:4" x14ac:dyDescent="0.3">
      <c r="D51" s="89" t="s">
        <v>62</v>
      </c>
    </row>
    <row r="52" spans="1:4" ht="234.6" x14ac:dyDescent="0.3">
      <c r="A52" s="5" t="s">
        <v>205</v>
      </c>
      <c r="B52" s="6" t="s">
        <v>206</v>
      </c>
      <c r="C52" s="38" t="s">
        <v>10</v>
      </c>
      <c r="D52" s="90" t="s">
        <v>324</v>
      </c>
    </row>
    <row r="53" spans="1:4" ht="45" customHeight="1" x14ac:dyDescent="0.3">
      <c r="A53" s="5" t="s">
        <v>207</v>
      </c>
      <c r="B53" s="6" t="s">
        <v>208</v>
      </c>
      <c r="C53" s="38" t="s">
        <v>10</v>
      </c>
      <c r="D53" s="90" t="s">
        <v>325</v>
      </c>
    </row>
    <row r="54" spans="1:4" ht="276" x14ac:dyDescent="0.3">
      <c r="A54" s="5" t="s">
        <v>209</v>
      </c>
      <c r="B54" s="6" t="s">
        <v>210</v>
      </c>
      <c r="C54" s="38" t="s">
        <v>10</v>
      </c>
      <c r="D54" s="90" t="s">
        <v>326</v>
      </c>
    </row>
    <row r="55" spans="1:4" ht="154.05000000000001" customHeight="1" x14ac:dyDescent="0.3">
      <c r="A55" s="5" t="s">
        <v>211</v>
      </c>
      <c r="B55" s="6" t="s">
        <v>306</v>
      </c>
      <c r="C55" s="38" t="s">
        <v>10</v>
      </c>
      <c r="D55" s="90" t="s">
        <v>327</v>
      </c>
    </row>
    <row r="56" spans="1:4" ht="69" x14ac:dyDescent="0.3">
      <c r="A56" s="5" t="s">
        <v>212</v>
      </c>
      <c r="B56" s="6" t="s">
        <v>213</v>
      </c>
      <c r="C56" s="38" t="s">
        <v>10</v>
      </c>
      <c r="D56" s="90" t="s">
        <v>328</v>
      </c>
    </row>
    <row r="57" spans="1:4" x14ac:dyDescent="0.3">
      <c r="A57" s="5"/>
      <c r="B57" s="6"/>
      <c r="D57" s="90"/>
    </row>
    <row r="58" spans="1:4" x14ac:dyDescent="0.3">
      <c r="A58" s="9" t="s">
        <v>214</v>
      </c>
      <c r="B58" s="6"/>
      <c r="C58" s="214" t="str">
        <f>IF(CONCATENATE(C52,C53,C54,C55,C56)="YesYesYesYesYes", "Yes","No, proceed with detailed analysis")</f>
        <v>Yes</v>
      </c>
      <c r="D58" s="214"/>
    </row>
    <row r="59" spans="1:4" x14ac:dyDescent="0.3">
      <c r="A59" s="86"/>
      <c r="B59" s="86"/>
      <c r="C59" s="84"/>
      <c r="D59" s="87"/>
    </row>
    <row r="60" spans="1:4" x14ac:dyDescent="0.3">
      <c r="A60" s="81" t="s">
        <v>215</v>
      </c>
    </row>
    <row r="61" spans="1:4" x14ac:dyDescent="0.3">
      <c r="D61" s="92" t="s">
        <v>216</v>
      </c>
    </row>
    <row r="62" spans="1:4" ht="331.2" x14ac:dyDescent="0.3">
      <c r="A62" s="6" t="s">
        <v>0</v>
      </c>
      <c r="B62" s="6" t="s">
        <v>234</v>
      </c>
      <c r="D62" s="90" t="s">
        <v>329</v>
      </c>
    </row>
    <row r="63" spans="1:4" ht="57.6" x14ac:dyDescent="0.3">
      <c r="A63" s="6" t="s">
        <v>1</v>
      </c>
      <c r="B63" s="6" t="s">
        <v>235</v>
      </c>
      <c r="D63" s="90" t="s">
        <v>330</v>
      </c>
    </row>
    <row r="64" spans="1:4" ht="110.4" x14ac:dyDescent="0.3">
      <c r="A64" s="6" t="s">
        <v>2</v>
      </c>
      <c r="B64" s="6" t="s">
        <v>236</v>
      </c>
      <c r="D64" s="90" t="s">
        <v>331</v>
      </c>
    </row>
    <row r="65" spans="1:4" ht="77.849999999999994" customHeight="1" x14ac:dyDescent="0.3">
      <c r="A65" s="6" t="s">
        <v>4</v>
      </c>
      <c r="B65" s="6" t="s">
        <v>237</v>
      </c>
      <c r="D65" s="90" t="s">
        <v>332</v>
      </c>
    </row>
    <row r="66" spans="1:4" ht="57.6" x14ac:dyDescent="0.3">
      <c r="A66" s="6" t="s">
        <v>5</v>
      </c>
      <c r="B66" s="6" t="s">
        <v>238</v>
      </c>
      <c r="D66" s="90" t="s">
        <v>333</v>
      </c>
    </row>
    <row r="67" spans="1:4" ht="81" customHeight="1" x14ac:dyDescent="0.3">
      <c r="A67" s="6" t="s">
        <v>6</v>
      </c>
      <c r="B67" s="6" t="s">
        <v>239</v>
      </c>
      <c r="D67" s="90" t="s">
        <v>334</v>
      </c>
    </row>
    <row r="68" spans="1:4" ht="234.6" x14ac:dyDescent="0.3">
      <c r="A68" s="5" t="s">
        <v>7</v>
      </c>
      <c r="B68" s="6" t="s">
        <v>240</v>
      </c>
      <c r="D68" s="90" t="s">
        <v>335</v>
      </c>
    </row>
    <row r="69" spans="1:4" ht="55.2" x14ac:dyDescent="0.3">
      <c r="A69" s="5" t="s">
        <v>11</v>
      </c>
      <c r="B69" s="6" t="s">
        <v>241</v>
      </c>
      <c r="D69" s="90" t="s">
        <v>336</v>
      </c>
    </row>
    <row r="70" spans="1:4" ht="276" x14ac:dyDescent="0.3">
      <c r="A70" s="5" t="s">
        <v>12</v>
      </c>
      <c r="B70" s="6" t="s">
        <v>230</v>
      </c>
      <c r="D70" s="90" t="s">
        <v>337</v>
      </c>
    </row>
    <row r="71" spans="1:4" x14ac:dyDescent="0.3">
      <c r="A71" s="6"/>
      <c r="B71" s="6"/>
      <c r="D71" s="90"/>
    </row>
    <row r="72" spans="1:4" ht="179.4" x14ac:dyDescent="0.3">
      <c r="A72" s="6"/>
      <c r="B72" s="6" t="s">
        <v>231</v>
      </c>
      <c r="D72" s="90" t="s">
        <v>338</v>
      </c>
    </row>
    <row r="73" spans="1:4" x14ac:dyDescent="0.3">
      <c r="A73" s="6"/>
      <c r="B73" s="6"/>
      <c r="D73" s="90"/>
    </row>
    <row r="74" spans="1:4" ht="15.6" x14ac:dyDescent="0.3">
      <c r="A74" s="212" t="s">
        <v>242</v>
      </c>
      <c r="B74" s="212"/>
      <c r="C74" s="212"/>
      <c r="D74" s="212"/>
    </row>
    <row r="75" spans="1:4" ht="15.6" x14ac:dyDescent="0.3">
      <c r="A75" s="93"/>
    </row>
    <row r="76" spans="1:4" ht="111.6" customHeight="1" x14ac:dyDescent="0.3">
      <c r="A76" s="208" t="s">
        <v>243</v>
      </c>
      <c r="B76" s="208"/>
      <c r="C76" s="208"/>
      <c r="D76" s="208"/>
    </row>
    <row r="77" spans="1:4" ht="14.85" customHeight="1" x14ac:dyDescent="0.3">
      <c r="A77" s="213" t="s">
        <v>202</v>
      </c>
      <c r="B77" s="213"/>
      <c r="C77" s="84"/>
      <c r="D77" s="85" t="s">
        <v>323</v>
      </c>
    </row>
    <row r="78" spans="1:4" x14ac:dyDescent="0.3">
      <c r="A78" s="86"/>
      <c r="B78" s="86"/>
      <c r="C78" s="84"/>
      <c r="D78" s="87"/>
    </row>
    <row r="79" spans="1:4" ht="16.2" x14ac:dyDescent="0.3">
      <c r="A79" s="88" t="s">
        <v>244</v>
      </c>
      <c r="B79" s="86"/>
      <c r="C79" s="84"/>
      <c r="D79" s="87"/>
    </row>
    <row r="80" spans="1:4" x14ac:dyDescent="0.3">
      <c r="D80" s="89" t="s">
        <v>62</v>
      </c>
    </row>
    <row r="81" spans="1:4" ht="28.8" x14ac:dyDescent="0.3">
      <c r="A81" s="5" t="s">
        <v>205</v>
      </c>
      <c r="B81" s="6" t="s">
        <v>245</v>
      </c>
      <c r="C81" s="94"/>
      <c r="D81" s="90"/>
    </row>
    <row r="82" spans="1:4" ht="165.6" x14ac:dyDescent="0.3">
      <c r="A82" s="5"/>
      <c r="B82" s="95" t="s">
        <v>246</v>
      </c>
      <c r="C82" s="38" t="s">
        <v>10</v>
      </c>
      <c r="D82" s="90" t="s">
        <v>339</v>
      </c>
    </row>
    <row r="83" spans="1:4" ht="110.4" x14ac:dyDescent="0.3">
      <c r="A83" s="5"/>
      <c r="B83" s="95" t="s">
        <v>247</v>
      </c>
      <c r="C83" s="38" t="s">
        <v>14</v>
      </c>
      <c r="D83" s="90" t="s">
        <v>340</v>
      </c>
    </row>
    <row r="84" spans="1:4" ht="96.6" x14ac:dyDescent="0.3">
      <c r="A84" s="5"/>
      <c r="B84" s="95" t="s">
        <v>248</v>
      </c>
      <c r="C84" s="38" t="s">
        <v>10</v>
      </c>
      <c r="D84" s="90" t="s">
        <v>341</v>
      </c>
    </row>
    <row r="85" spans="1:4" ht="55.2" x14ac:dyDescent="0.3">
      <c r="A85" s="5"/>
      <c r="B85" s="95" t="s">
        <v>249</v>
      </c>
      <c r="C85" s="38" t="s">
        <v>14</v>
      </c>
      <c r="D85" s="90" t="s">
        <v>342</v>
      </c>
    </row>
    <row r="86" spans="1:4" ht="82.8" x14ac:dyDescent="0.3">
      <c r="A86" s="5"/>
      <c r="B86" s="95" t="s">
        <v>250</v>
      </c>
      <c r="C86" s="38" t="s">
        <v>14</v>
      </c>
      <c r="D86" s="90" t="s">
        <v>343</v>
      </c>
    </row>
    <row r="87" spans="1:4" ht="82.8" x14ac:dyDescent="0.3">
      <c r="A87" s="5"/>
      <c r="B87" s="95" t="s">
        <v>251</v>
      </c>
      <c r="C87" s="38" t="s">
        <v>14</v>
      </c>
      <c r="D87" s="90" t="s">
        <v>344</v>
      </c>
    </row>
    <row r="88" spans="1:4" ht="69" x14ac:dyDescent="0.3">
      <c r="A88" s="5"/>
      <c r="B88" s="95" t="s">
        <v>252</v>
      </c>
      <c r="C88" s="38" t="s">
        <v>10</v>
      </c>
      <c r="D88" s="90" t="s">
        <v>345</v>
      </c>
    </row>
    <row r="89" spans="1:4" ht="28.8" x14ac:dyDescent="0.3">
      <c r="A89" s="5"/>
      <c r="B89" s="95" t="s">
        <v>253</v>
      </c>
      <c r="C89" s="38" t="s">
        <v>14</v>
      </c>
      <c r="D89" s="90" t="s">
        <v>346</v>
      </c>
    </row>
    <row r="90" spans="1:4" ht="45" x14ac:dyDescent="0.3">
      <c r="A90" s="5" t="s">
        <v>207</v>
      </c>
      <c r="B90" s="6" t="s">
        <v>208</v>
      </c>
      <c r="C90" s="38" t="s">
        <v>10</v>
      </c>
      <c r="D90" s="90" t="s">
        <v>347</v>
      </c>
    </row>
    <row r="91" spans="1:4" ht="151.80000000000001" x14ac:dyDescent="0.3">
      <c r="A91" s="5" t="s">
        <v>209</v>
      </c>
      <c r="B91" s="6" t="s">
        <v>210</v>
      </c>
      <c r="C91" s="38" t="s">
        <v>10</v>
      </c>
      <c r="D91" s="90" t="s">
        <v>348</v>
      </c>
    </row>
    <row r="92" spans="1:4" ht="179.4" x14ac:dyDescent="0.3">
      <c r="A92" s="5" t="s">
        <v>211</v>
      </c>
      <c r="B92" s="6" t="s">
        <v>306</v>
      </c>
      <c r="C92" s="38" t="s">
        <v>10</v>
      </c>
      <c r="D92" s="90" t="s">
        <v>349</v>
      </c>
    </row>
    <row r="93" spans="1:4" ht="69" x14ac:dyDescent="0.3">
      <c r="A93" s="5" t="s">
        <v>212</v>
      </c>
      <c r="B93" s="6" t="s">
        <v>213</v>
      </c>
      <c r="C93" s="38" t="s">
        <v>10</v>
      </c>
      <c r="D93" s="90" t="s">
        <v>328</v>
      </c>
    </row>
    <row r="94" spans="1:4" x14ac:dyDescent="0.3">
      <c r="A94" s="5"/>
      <c r="B94" s="6"/>
      <c r="D94" s="90"/>
    </row>
    <row r="95" spans="1:4" x14ac:dyDescent="0.3">
      <c r="A95" s="9" t="s">
        <v>214</v>
      </c>
      <c r="B95" s="6"/>
      <c r="C95" s="214" t="str">
        <f>IF(CONCATENATE(C91,C90,C92,C93,C82,C83,C84,C85,C86,C87)="YesYesYesYesYesYesYesYesYesYes", "Yes","No, proceed with detailed analysis")</f>
        <v>No, proceed with detailed analysis</v>
      </c>
      <c r="D95" s="214"/>
    </row>
    <row r="96" spans="1:4" x14ac:dyDescent="0.3">
      <c r="A96" s="86"/>
      <c r="B96" s="86"/>
      <c r="C96" s="84"/>
      <c r="D96" s="87"/>
    </row>
    <row r="97" spans="1:4" x14ac:dyDescent="0.3">
      <c r="A97" s="81" t="s">
        <v>215</v>
      </c>
      <c r="B97" s="96"/>
      <c r="C97" s="84"/>
      <c r="D97" s="87"/>
    </row>
    <row r="98" spans="1:4" x14ac:dyDescent="0.3">
      <c r="D98" s="91" t="s">
        <v>216</v>
      </c>
    </row>
    <row r="99" spans="1:4" ht="60.6" customHeight="1" x14ac:dyDescent="0.3">
      <c r="A99" s="6" t="s">
        <v>0</v>
      </c>
      <c r="B99" s="6" t="s">
        <v>254</v>
      </c>
      <c r="D99" s="90" t="s">
        <v>330</v>
      </c>
    </row>
    <row r="100" spans="1:4" ht="179.4" x14ac:dyDescent="0.3">
      <c r="A100" s="5" t="s">
        <v>1</v>
      </c>
      <c r="B100" s="6" t="s">
        <v>255</v>
      </c>
      <c r="D100" s="90" t="s">
        <v>350</v>
      </c>
    </row>
    <row r="101" spans="1:4" ht="56.1" customHeight="1" x14ac:dyDescent="0.3">
      <c r="A101" s="5" t="s">
        <v>2</v>
      </c>
      <c r="B101" s="6" t="s">
        <v>256</v>
      </c>
      <c r="D101" s="90" t="s">
        <v>351</v>
      </c>
    </row>
    <row r="102" spans="1:4" ht="43.2" x14ac:dyDescent="0.3">
      <c r="A102" s="5" t="s">
        <v>4</v>
      </c>
      <c r="B102" s="6" t="s">
        <v>257</v>
      </c>
      <c r="D102" s="90" t="s">
        <v>352</v>
      </c>
    </row>
    <row r="103" spans="1:4" ht="104.1" customHeight="1" x14ac:dyDescent="0.3">
      <c r="A103" s="5" t="s">
        <v>5</v>
      </c>
      <c r="B103" s="6" t="s">
        <v>258</v>
      </c>
      <c r="D103" s="90" t="s">
        <v>353</v>
      </c>
    </row>
    <row r="104" spans="1:4" ht="43.2" x14ac:dyDescent="0.3">
      <c r="A104" s="5" t="s">
        <v>6</v>
      </c>
      <c r="B104" s="6" t="s">
        <v>259</v>
      </c>
      <c r="D104" s="90" t="s">
        <v>354</v>
      </c>
    </row>
    <row r="105" spans="1:4" ht="61.35" customHeight="1" x14ac:dyDescent="0.3">
      <c r="A105" s="5" t="s">
        <v>7</v>
      </c>
      <c r="B105" s="6" t="s">
        <v>260</v>
      </c>
      <c r="D105" s="90" t="s">
        <v>333</v>
      </c>
    </row>
    <row r="106" spans="1:4" ht="57.6" x14ac:dyDescent="0.3">
      <c r="A106" s="5" t="s">
        <v>11</v>
      </c>
      <c r="B106" s="6" t="s">
        <v>261</v>
      </c>
      <c r="D106" s="90" t="s">
        <v>355</v>
      </c>
    </row>
    <row r="107" spans="1:4" ht="57.6" x14ac:dyDescent="0.3">
      <c r="A107" s="5" t="s">
        <v>12</v>
      </c>
      <c r="B107" s="6" t="s">
        <v>262</v>
      </c>
      <c r="D107" s="90" t="s">
        <v>356</v>
      </c>
    </row>
    <row r="108" spans="1:4" ht="165.6" x14ac:dyDescent="0.3">
      <c r="A108" s="5" t="s">
        <v>153</v>
      </c>
      <c r="B108" s="6" t="s">
        <v>263</v>
      </c>
      <c r="D108" s="90" t="s">
        <v>316</v>
      </c>
    </row>
    <row r="109" spans="1:4" ht="138" x14ac:dyDescent="0.3">
      <c r="A109" s="5" t="s">
        <v>76</v>
      </c>
      <c r="B109" s="6" t="s">
        <v>264</v>
      </c>
      <c r="D109" s="90" t="s">
        <v>357</v>
      </c>
    </row>
    <row r="110" spans="1:4" ht="55.2" x14ac:dyDescent="0.3">
      <c r="A110" s="5" t="s">
        <v>154</v>
      </c>
      <c r="B110" s="6" t="s">
        <v>265</v>
      </c>
      <c r="D110" s="90" t="s">
        <v>358</v>
      </c>
    </row>
    <row r="111" spans="1:4" ht="43.2" x14ac:dyDescent="0.3">
      <c r="A111" s="5" t="s">
        <v>229</v>
      </c>
      <c r="B111" s="6" t="s">
        <v>266</v>
      </c>
      <c r="D111" s="90" t="s">
        <v>359</v>
      </c>
    </row>
    <row r="112" spans="1:4" ht="276" x14ac:dyDescent="0.3">
      <c r="A112" s="5" t="s">
        <v>267</v>
      </c>
      <c r="B112" s="6" t="s">
        <v>230</v>
      </c>
      <c r="D112" s="90" t="s">
        <v>360</v>
      </c>
    </row>
    <row r="113" spans="1:4" ht="153" customHeight="1" x14ac:dyDescent="0.3">
      <c r="A113" s="5" t="s">
        <v>268</v>
      </c>
      <c r="B113" s="6" t="s">
        <v>269</v>
      </c>
      <c r="D113" s="90" t="s">
        <v>361</v>
      </c>
    </row>
    <row r="114" spans="1:4" x14ac:dyDescent="0.3">
      <c r="A114" s="5"/>
      <c r="B114" s="6"/>
      <c r="D114" s="90"/>
    </row>
    <row r="115" spans="1:4" x14ac:dyDescent="0.3">
      <c r="A115" s="6"/>
      <c r="B115" s="6" t="s">
        <v>231</v>
      </c>
      <c r="D115" s="90" t="s">
        <v>322</v>
      </c>
    </row>
    <row r="116" spans="1:4" x14ac:dyDescent="0.3">
      <c r="A116" s="6"/>
      <c r="B116" s="6"/>
      <c r="D116" s="90"/>
    </row>
    <row r="117" spans="1:4" ht="15.6" x14ac:dyDescent="0.3">
      <c r="A117" s="212" t="s">
        <v>270</v>
      </c>
      <c r="B117" s="212"/>
      <c r="C117" s="212"/>
    </row>
    <row r="118" spans="1:4" ht="15.6" x14ac:dyDescent="0.3">
      <c r="A118" s="93"/>
    </row>
    <row r="119" spans="1:4" ht="56.1" customHeight="1" x14ac:dyDescent="0.3">
      <c r="A119" s="208" t="s">
        <v>271</v>
      </c>
      <c r="B119" s="208"/>
      <c r="C119" s="208"/>
      <c r="D119" s="208"/>
    </row>
    <row r="120" spans="1:4" x14ac:dyDescent="0.3">
      <c r="A120" s="6"/>
      <c r="B120" s="6"/>
      <c r="D120" s="90"/>
    </row>
    <row r="121" spans="1:4" ht="28.8" x14ac:dyDescent="0.3">
      <c r="A121" s="213" t="s">
        <v>272</v>
      </c>
      <c r="B121" s="213"/>
      <c r="C121" s="84"/>
      <c r="D121" s="85" t="s">
        <v>362</v>
      </c>
    </row>
    <row r="122" spans="1:4" x14ac:dyDescent="0.3">
      <c r="A122" s="86"/>
      <c r="B122" s="86"/>
      <c r="C122" s="84"/>
      <c r="D122" s="87"/>
    </row>
    <row r="123" spans="1:4" ht="16.2" x14ac:dyDescent="0.3">
      <c r="A123" s="88" t="s">
        <v>273</v>
      </c>
      <c r="B123" s="86"/>
      <c r="C123" s="84"/>
      <c r="D123" s="87"/>
    </row>
    <row r="124" spans="1:4" x14ac:dyDescent="0.3">
      <c r="D124" s="89" t="s">
        <v>62</v>
      </c>
    </row>
    <row r="125" spans="1:4" ht="248.4" x14ac:dyDescent="0.3">
      <c r="A125" s="5" t="s">
        <v>205</v>
      </c>
      <c r="B125" s="6" t="s">
        <v>274</v>
      </c>
      <c r="C125" s="38" t="s">
        <v>10</v>
      </c>
      <c r="D125" s="90" t="s">
        <v>363</v>
      </c>
    </row>
    <row r="126" spans="1:4" ht="45" x14ac:dyDescent="0.3">
      <c r="A126" s="5" t="s">
        <v>207</v>
      </c>
      <c r="B126" s="6" t="s">
        <v>275</v>
      </c>
      <c r="C126" s="38" t="s">
        <v>10</v>
      </c>
      <c r="D126" s="90" t="s">
        <v>364</v>
      </c>
    </row>
    <row r="127" spans="1:4" ht="96.6" x14ac:dyDescent="0.3">
      <c r="A127" s="5" t="s">
        <v>209</v>
      </c>
      <c r="B127" s="6" t="s">
        <v>276</v>
      </c>
      <c r="C127" s="38" t="s">
        <v>10</v>
      </c>
      <c r="D127" s="90" t="s">
        <v>365</v>
      </c>
    </row>
    <row r="128" spans="1:4" ht="179.4" x14ac:dyDescent="0.3">
      <c r="A128" s="5" t="s">
        <v>211</v>
      </c>
      <c r="B128" s="6" t="s">
        <v>306</v>
      </c>
      <c r="C128" s="38" t="s">
        <v>10</v>
      </c>
      <c r="D128" s="90" t="s">
        <v>349</v>
      </c>
    </row>
    <row r="129" spans="1:4" ht="31.35" customHeight="1" x14ac:dyDescent="0.3">
      <c r="A129" s="5" t="s">
        <v>212</v>
      </c>
      <c r="B129" s="6" t="s">
        <v>277</v>
      </c>
      <c r="C129" s="38" t="s">
        <v>10</v>
      </c>
      <c r="D129" s="90" t="s">
        <v>328</v>
      </c>
    </row>
    <row r="130" spans="1:4" x14ac:dyDescent="0.3">
      <c r="A130" s="5"/>
      <c r="B130" s="6"/>
      <c r="D130" s="90"/>
    </row>
    <row r="131" spans="1:4" x14ac:dyDescent="0.3">
      <c r="A131" s="9" t="s">
        <v>214</v>
      </c>
      <c r="B131" s="6"/>
      <c r="C131" s="214" t="str">
        <f>IF(CONCATENATE(C125,C126,C127,C128,C129)="YesYesYesYesYes", "Yes","No, proceed with detailed analysis")</f>
        <v>Yes</v>
      </c>
      <c r="D131" s="214"/>
    </row>
    <row r="132" spans="1:4" x14ac:dyDescent="0.3">
      <c r="A132" s="9"/>
      <c r="B132" s="6"/>
      <c r="C132" s="14"/>
      <c r="D132" s="14"/>
    </row>
    <row r="133" spans="1:4" x14ac:dyDescent="0.3">
      <c r="A133" s="81" t="s">
        <v>215</v>
      </c>
      <c r="B133" s="96"/>
      <c r="C133" s="84"/>
      <c r="D133" s="87"/>
    </row>
    <row r="134" spans="1:4" x14ac:dyDescent="0.3">
      <c r="D134" s="91" t="s">
        <v>216</v>
      </c>
    </row>
    <row r="135" spans="1:4" ht="138" x14ac:dyDescent="0.3">
      <c r="A135" s="6" t="s">
        <v>0</v>
      </c>
      <c r="B135" s="6" t="s">
        <v>278</v>
      </c>
      <c r="D135" s="90" t="s">
        <v>366</v>
      </c>
    </row>
    <row r="136" spans="1:4" ht="124.2" x14ac:dyDescent="0.3">
      <c r="A136" s="5" t="s">
        <v>1</v>
      </c>
      <c r="B136" s="6" t="s">
        <v>279</v>
      </c>
      <c r="D136" s="90" t="s">
        <v>367</v>
      </c>
    </row>
    <row r="137" spans="1:4" ht="124.2" x14ac:dyDescent="0.3">
      <c r="A137" s="5" t="s">
        <v>2</v>
      </c>
      <c r="B137" s="6" t="s">
        <v>280</v>
      </c>
      <c r="D137" s="90" t="s">
        <v>368</v>
      </c>
    </row>
    <row r="138" spans="1:4" ht="43.2" x14ac:dyDescent="0.3">
      <c r="A138" s="5" t="s">
        <v>4</v>
      </c>
      <c r="B138" s="6" t="s">
        <v>281</v>
      </c>
      <c r="D138" s="90" t="s">
        <v>369</v>
      </c>
    </row>
    <row r="139" spans="1:4" ht="69" x14ac:dyDescent="0.3">
      <c r="A139" s="5" t="s">
        <v>5</v>
      </c>
      <c r="B139" s="6" t="s">
        <v>282</v>
      </c>
      <c r="D139" s="90" t="s">
        <v>370</v>
      </c>
    </row>
    <row r="140" spans="1:4" x14ac:dyDescent="0.3">
      <c r="A140" s="9"/>
      <c r="B140" s="6"/>
      <c r="C140" s="14"/>
      <c r="D140" s="14"/>
    </row>
    <row r="141" spans="1:4" x14ac:dyDescent="0.3">
      <c r="A141" s="9"/>
      <c r="B141" s="6" t="s">
        <v>231</v>
      </c>
      <c r="D141" s="90" t="s">
        <v>322</v>
      </c>
    </row>
    <row r="142" spans="1:4" x14ac:dyDescent="0.3">
      <c r="A142" s="6"/>
      <c r="B142" s="6"/>
      <c r="D142" s="90"/>
    </row>
    <row r="143" spans="1:4" ht="15.6" x14ac:dyDescent="0.3">
      <c r="A143" s="93" t="s">
        <v>283</v>
      </c>
    </row>
    <row r="144" spans="1:4" ht="15.6" x14ac:dyDescent="0.3">
      <c r="A144" s="93"/>
    </row>
    <row r="145" spans="1:8" ht="44.1" customHeight="1" x14ac:dyDescent="0.3">
      <c r="A145" s="208" t="s">
        <v>284</v>
      </c>
      <c r="B145" s="208"/>
      <c r="C145" s="208"/>
      <c r="D145" s="208"/>
    </row>
    <row r="146" spans="1:8" x14ac:dyDescent="0.3">
      <c r="D146" s="91" t="s">
        <v>62</v>
      </c>
    </row>
    <row r="147" spans="1:8" ht="30" customHeight="1" x14ac:dyDescent="0.3">
      <c r="A147" s="3" t="s">
        <v>0</v>
      </c>
      <c r="B147" s="53" t="s">
        <v>285</v>
      </c>
      <c r="C147" s="38" t="s">
        <v>10</v>
      </c>
      <c r="D147" s="90" t="s">
        <v>371</v>
      </c>
    </row>
    <row r="148" spans="1:8" ht="94.05" customHeight="1" x14ac:dyDescent="0.3">
      <c r="A148" s="3" t="s">
        <v>1</v>
      </c>
      <c r="B148" s="53" t="s">
        <v>286</v>
      </c>
      <c r="C148" s="38" t="s">
        <v>10</v>
      </c>
      <c r="D148" s="90" t="s">
        <v>372</v>
      </c>
    </row>
    <row r="149" spans="1:8" ht="276" x14ac:dyDescent="0.3">
      <c r="A149" s="3" t="s">
        <v>2</v>
      </c>
      <c r="B149" s="53" t="s">
        <v>287</v>
      </c>
      <c r="C149" s="38" t="s">
        <v>10</v>
      </c>
      <c r="D149" s="90" t="s">
        <v>373</v>
      </c>
    </row>
    <row r="151" spans="1:8" x14ac:dyDescent="0.3">
      <c r="A151" s="9" t="s">
        <v>214</v>
      </c>
      <c r="B151" s="6"/>
      <c r="C151" s="214" t="str">
        <f>IF(CONCATENATE(C147,C148,C149)="YesYesYes", "Yes","No, additional considerations necessary")</f>
        <v>Yes</v>
      </c>
      <c r="D151" s="214"/>
    </row>
    <row r="152" spans="1:8" x14ac:dyDescent="0.3">
      <c r="A152" s="6"/>
      <c r="B152" s="6"/>
      <c r="D152" s="90"/>
    </row>
    <row r="153" spans="1:8" x14ac:dyDescent="0.3">
      <c r="A153" s="9"/>
      <c r="B153" s="6"/>
      <c r="D153" s="90"/>
    </row>
    <row r="154" spans="1:8" ht="60" customHeight="1" x14ac:dyDescent="0.3">
      <c r="A154" s="215" t="s">
        <v>288</v>
      </c>
      <c r="B154" s="215"/>
      <c r="C154" s="215"/>
      <c r="D154" s="215"/>
    </row>
    <row r="155" spans="1:8" ht="164.1" customHeight="1" x14ac:dyDescent="0.3">
      <c r="A155" s="215" t="s">
        <v>289</v>
      </c>
      <c r="B155" s="215"/>
      <c r="C155" s="215"/>
      <c r="D155" s="215"/>
    </row>
    <row r="156" spans="1:8" ht="101.85" customHeight="1" x14ac:dyDescent="0.3">
      <c r="A156" s="215" t="s">
        <v>290</v>
      </c>
      <c r="B156" s="215"/>
      <c r="C156" s="215"/>
      <c r="D156" s="215"/>
    </row>
    <row r="157" spans="1:8" ht="150.6" customHeight="1" x14ac:dyDescent="0.3">
      <c r="A157" s="208" t="s">
        <v>291</v>
      </c>
      <c r="B157" s="215"/>
      <c r="C157" s="215"/>
      <c r="D157" s="215"/>
    </row>
    <row r="158" spans="1:8" x14ac:dyDescent="0.3">
      <c r="A158" s="216"/>
      <c r="B158" s="216"/>
      <c r="C158" s="216"/>
      <c r="D158" s="216"/>
    </row>
    <row r="159" spans="1:8" x14ac:dyDescent="0.3">
      <c r="A159" s="217" t="s">
        <v>292</v>
      </c>
      <c r="B159" s="217"/>
      <c r="C159" s="217"/>
      <c r="D159" s="217"/>
      <c r="E159" s="56"/>
      <c r="F159" s="56"/>
      <c r="G159" s="56"/>
      <c r="H159" s="56"/>
    </row>
    <row r="160" spans="1:8" x14ac:dyDescent="0.3">
      <c r="A160" s="216"/>
      <c r="B160" s="216"/>
      <c r="C160" s="216"/>
      <c r="D160" s="216"/>
    </row>
    <row r="161" spans="1:7" ht="89.1" customHeight="1" x14ac:dyDescent="0.3">
      <c r="A161" s="164" t="s">
        <v>293</v>
      </c>
      <c r="B161" s="164"/>
      <c r="C161" s="164" t="s">
        <v>294</v>
      </c>
      <c r="D161" s="164"/>
      <c r="E161" s="36"/>
      <c r="F161" s="36"/>
      <c r="G161" s="36"/>
    </row>
  </sheetData>
  <mergeCells count="31">
    <mergeCell ref="A161:B161"/>
    <mergeCell ref="C161:D161"/>
    <mergeCell ref="A121:B121"/>
    <mergeCell ref="C131:D131"/>
    <mergeCell ref="A145:D145"/>
    <mergeCell ref="C151:D151"/>
    <mergeCell ref="A154:D154"/>
    <mergeCell ref="A155:D155"/>
    <mergeCell ref="A156:D156"/>
    <mergeCell ref="A157:D157"/>
    <mergeCell ref="A158:D158"/>
    <mergeCell ref="A159:D159"/>
    <mergeCell ref="A160:D160"/>
    <mergeCell ref="A119:D119"/>
    <mergeCell ref="A15:B15"/>
    <mergeCell ref="C25:D25"/>
    <mergeCell ref="A45:D45"/>
    <mergeCell ref="A47:D47"/>
    <mergeCell ref="A48:B48"/>
    <mergeCell ref="C58:D58"/>
    <mergeCell ref="A74:D74"/>
    <mergeCell ref="A76:D76"/>
    <mergeCell ref="A77:B77"/>
    <mergeCell ref="C95:D95"/>
    <mergeCell ref="A117:C117"/>
    <mergeCell ref="A14:D14"/>
    <mergeCell ref="A1:C1"/>
    <mergeCell ref="A2:C2"/>
    <mergeCell ref="A3:B3"/>
    <mergeCell ref="A10:D10"/>
    <mergeCell ref="A12:D12"/>
  </mergeCells>
  <conditionalFormatting sqref="A17:D25">
    <cfRule type="expression" dxfId="140" priority="34">
      <formula>IF($D$8="Professional Secrecy Protection",TRUE,FALSE)</formula>
    </cfRule>
  </conditionalFormatting>
  <conditionalFormatting sqref="A27:D43">
    <cfRule type="expression" dxfId="139" priority="35">
      <formula>IF(CONCATENATE($D$8,$C$25)="Clause 14 of the EU SCCYes",TRUE,FALSE)</formula>
    </cfRule>
  </conditionalFormatting>
  <conditionalFormatting sqref="A50:D58">
    <cfRule type="expression" dxfId="138" priority="3">
      <formula>IF($D$8="Professional Secrecy Protection",TRUE,FALSE)</formula>
    </cfRule>
  </conditionalFormatting>
  <conditionalFormatting sqref="A60:D72">
    <cfRule type="expression" dxfId="137" priority="28">
      <formula>IF(CONCATENATE($D$8,$C$58)="Clause 14 of the EU SCCYes",TRUE,FALSE)</formula>
    </cfRule>
  </conditionalFormatting>
  <conditionalFormatting sqref="A79:D95">
    <cfRule type="expression" dxfId="136" priority="2">
      <formula>IF($D$8="Professional Secrecy Protection",TRUE,FALSE)</formula>
    </cfRule>
  </conditionalFormatting>
  <conditionalFormatting sqref="A97:D115">
    <cfRule type="expression" dxfId="135" priority="21">
      <formula>IF(CONCATENATE($D$8,$C$95)="Clause 14 of the EU SCCYes",TRUE,FALSE)</formula>
    </cfRule>
  </conditionalFormatting>
  <conditionalFormatting sqref="A123:D132">
    <cfRule type="expression" dxfId="134" priority="1">
      <formula>IF($D$8="Professional Secrecy Protection",TRUE,FALSE)</formula>
    </cfRule>
  </conditionalFormatting>
  <conditionalFormatting sqref="A133:D139">
    <cfRule type="expression" dxfId="133" priority="4">
      <formula>IF(CONCATENATE($D$8,$C$131)="Clause 14 of the EU SCCYes",TRUE,FALSE)</formula>
    </cfRule>
  </conditionalFormatting>
  <conditionalFormatting sqref="A140:D140 A141">
    <cfRule type="expression" dxfId="132" priority="13">
      <formula>IF($D$8="Professional Secrecy Protection",TRUE,FALSE)</formula>
    </cfRule>
  </conditionalFormatting>
  <conditionalFormatting sqref="B141:D141">
    <cfRule type="expression" dxfId="131" priority="5">
      <formula>IF(CONCATENATE($D$8,$C$131)="Clause 14 of the EU SCCYes",TRUE,FALSE)</formula>
    </cfRule>
  </conditionalFormatting>
  <conditionalFormatting sqref="C25:D25">
    <cfRule type="expression" dxfId="130" priority="33">
      <formula>IF($D$8="Professional Secrecy Protection",TRUE,FALSE)</formula>
    </cfRule>
    <cfRule type="cellIs" dxfId="129" priority="36" operator="equal">
      <formula>"No, proceed with detailed analysis"</formula>
    </cfRule>
    <cfRule type="cellIs" dxfId="128" priority="37" operator="equal">
      <formula>"Yes"</formula>
    </cfRule>
  </conditionalFormatting>
  <conditionalFormatting sqref="C58:D58">
    <cfRule type="expression" dxfId="127" priority="29">
      <formula>IF($D$8="Professional Secrecy Protection",TRUE,FALSE)</formula>
    </cfRule>
    <cfRule type="cellIs" dxfId="126" priority="31" operator="equal">
      <formula>"No, proceed with detailed analysis"</formula>
    </cfRule>
    <cfRule type="cellIs" dxfId="125" priority="32" operator="equal">
      <formula>"Yes"</formula>
    </cfRule>
  </conditionalFormatting>
  <conditionalFormatting sqref="C95:D95">
    <cfRule type="expression" dxfId="124" priority="24">
      <formula>IF($D$8="Professional Secrecy Protection",TRUE,FALSE)</formula>
    </cfRule>
    <cfRule type="cellIs" dxfId="123" priority="26" operator="equal">
      <formula>"No, proceed with detailed analysis"</formula>
    </cfRule>
    <cfRule type="cellIs" dxfId="122" priority="27" operator="equal">
      <formula>"Yes"</formula>
    </cfRule>
  </conditionalFormatting>
  <conditionalFormatting sqref="C131:D132 C140:D140">
    <cfRule type="expression" dxfId="121" priority="12">
      <formula>IF($D$8="Professional Secrecy Protection",TRUE,FALSE)</formula>
    </cfRule>
  </conditionalFormatting>
  <conditionalFormatting sqref="C140:D140 C131:D132">
    <cfRule type="cellIs" dxfId="120" priority="14" operator="equal">
      <formula>"No, proceed with detailed analysis"</formula>
    </cfRule>
    <cfRule type="cellIs" dxfId="119" priority="15" operator="equal">
      <formula>"Yes"</formula>
    </cfRule>
  </conditionalFormatting>
  <conditionalFormatting sqref="C151:D151">
    <cfRule type="cellIs" dxfId="118" priority="22" operator="equal">
      <formula>"No, additional considerations necessary"</formula>
    </cfRule>
    <cfRule type="cellIs" dxfId="117" priority="23" operator="equal">
      <formula>"Yes"</formula>
    </cfRule>
  </conditionalFormatting>
  <dataValidations count="2">
    <dataValidation type="list" allowBlank="1" showInputMessage="1" showErrorMessage="1" sqref="D8" xr:uid="{F1A4C5AB-ED9F-40A4-B2D3-EE7B9A98FDFD}">
      <formula1>"Professional Secrecy Protection,Clause 14 of the EU SCC"</formula1>
    </dataValidation>
    <dataValidation type="list" allowBlank="1" showInputMessage="1" showErrorMessage="1" sqref="C52:C56 C19:C23 C147:C149 C82:C93 C125:C129" xr:uid="{762B7273-F38B-4FA7-AE88-C7F4444E7E1B}">
      <formula1>"Yes,No"</formula1>
    </dataValidation>
  </dataValidations>
  <pageMargins left="0.7" right="0.7" top="0.78740157499999996" bottom="0.78740157499999996"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3F6F-80B4-40FB-9323-E7F439105E94}">
  <dimension ref="A1:G161"/>
  <sheetViews>
    <sheetView zoomScale="85" zoomScaleNormal="85" workbookViewId="0">
      <selection sqref="A1:C1"/>
    </sheetView>
  </sheetViews>
  <sheetFormatPr baseColWidth="10" defaultColWidth="11.44140625" defaultRowHeight="14.4" x14ac:dyDescent="0.3"/>
  <cols>
    <col min="1" max="1" width="5.5546875" customWidth="1"/>
    <col min="2" max="2" width="63.44140625" customWidth="1"/>
    <col min="3" max="3" width="7.77734375" customWidth="1"/>
    <col min="4" max="4" width="63.44140625" customWidth="1"/>
  </cols>
  <sheetData>
    <row r="1" spans="1:4" ht="23.4" x14ac:dyDescent="0.3">
      <c r="A1" s="209" t="s">
        <v>189</v>
      </c>
      <c r="B1" s="209"/>
      <c r="C1" s="209"/>
      <c r="D1" s="34" t="s">
        <v>79</v>
      </c>
    </row>
    <row r="2" spans="1:4" ht="59.1" customHeight="1" x14ac:dyDescent="0.3">
      <c r="A2" s="210" t="s">
        <v>190</v>
      </c>
      <c r="B2" s="210"/>
      <c r="C2" s="210"/>
      <c r="D2" s="29" t="s">
        <v>20</v>
      </c>
    </row>
    <row r="3" spans="1:4" x14ac:dyDescent="0.3">
      <c r="A3" s="199" t="s">
        <v>299</v>
      </c>
      <c r="B3" s="199"/>
    </row>
    <row r="4" spans="1:4" x14ac:dyDescent="0.3">
      <c r="A4" s="81"/>
      <c r="B4" s="81"/>
    </row>
    <row r="5" spans="1:4" ht="15.6" x14ac:dyDescent="0.3">
      <c r="A5" t="s">
        <v>191</v>
      </c>
      <c r="D5" s="82" t="s">
        <v>374</v>
      </c>
    </row>
    <row r="6" spans="1:4" x14ac:dyDescent="0.3">
      <c r="A6" t="s">
        <v>193</v>
      </c>
      <c r="D6" s="83" t="s">
        <v>375</v>
      </c>
    </row>
    <row r="7" spans="1:4" x14ac:dyDescent="0.3">
      <c r="A7" t="s">
        <v>195</v>
      </c>
      <c r="D7" s="83" t="s">
        <v>376</v>
      </c>
    </row>
    <row r="8" spans="1:4" ht="16.2" x14ac:dyDescent="0.3">
      <c r="A8" t="s">
        <v>197</v>
      </c>
      <c r="D8" s="38" t="s">
        <v>198</v>
      </c>
    </row>
    <row r="10" spans="1:4" ht="124.05" customHeight="1" x14ac:dyDescent="0.3">
      <c r="A10" s="211" t="s">
        <v>199</v>
      </c>
      <c r="B10" s="211"/>
      <c r="C10" s="211"/>
      <c r="D10" s="211"/>
    </row>
    <row r="12" spans="1:4" ht="15.6" x14ac:dyDescent="0.3">
      <c r="A12" s="212" t="s">
        <v>200</v>
      </c>
      <c r="B12" s="212"/>
      <c r="C12" s="212"/>
      <c r="D12" s="212"/>
    </row>
    <row r="14" spans="1:4" ht="79.5" customHeight="1" x14ac:dyDescent="0.3">
      <c r="A14" s="208" t="s">
        <v>201</v>
      </c>
      <c r="B14" s="208"/>
      <c r="C14" s="208"/>
      <c r="D14" s="208"/>
    </row>
    <row r="15" spans="1:4" ht="166.05" customHeight="1" x14ac:dyDescent="0.3">
      <c r="A15" s="213" t="s">
        <v>202</v>
      </c>
      <c r="B15" s="213"/>
      <c r="C15" s="84"/>
      <c r="D15" s="85" t="s">
        <v>377</v>
      </c>
    </row>
    <row r="16" spans="1:4" x14ac:dyDescent="0.3">
      <c r="A16" s="86"/>
      <c r="B16" s="86"/>
      <c r="C16" s="84"/>
      <c r="D16" s="87"/>
    </row>
    <row r="17" spans="1:4" ht="16.2" x14ac:dyDescent="0.3">
      <c r="A17" s="88" t="s">
        <v>204</v>
      </c>
      <c r="B17" s="86"/>
      <c r="C17" s="84"/>
      <c r="D17" s="87"/>
    </row>
    <row r="18" spans="1:4" x14ac:dyDescent="0.3">
      <c r="D18" s="89" t="s">
        <v>62</v>
      </c>
    </row>
    <row r="19" spans="1:4" ht="66.45" customHeight="1" x14ac:dyDescent="0.3">
      <c r="A19" s="5" t="s">
        <v>205</v>
      </c>
      <c r="B19" s="6" t="s">
        <v>206</v>
      </c>
      <c r="C19" s="38" t="s">
        <v>14</v>
      </c>
      <c r="D19" s="90" t="s">
        <v>378</v>
      </c>
    </row>
    <row r="20" spans="1:4" ht="45" x14ac:dyDescent="0.3">
      <c r="A20" s="5" t="s">
        <v>207</v>
      </c>
      <c r="B20" s="6" t="s">
        <v>208</v>
      </c>
      <c r="C20" s="38" t="s">
        <v>10</v>
      </c>
      <c r="D20" s="90" t="s">
        <v>379</v>
      </c>
    </row>
    <row r="21" spans="1:4" ht="66" customHeight="1" x14ac:dyDescent="0.3">
      <c r="A21" s="5" t="s">
        <v>209</v>
      </c>
      <c r="B21" s="6" t="s">
        <v>210</v>
      </c>
      <c r="C21" s="38" t="s">
        <v>14</v>
      </c>
      <c r="D21" s="90" t="s">
        <v>380</v>
      </c>
    </row>
    <row r="22" spans="1:4" ht="141" customHeight="1" x14ac:dyDescent="0.3">
      <c r="A22" s="5" t="s">
        <v>211</v>
      </c>
      <c r="B22" s="6" t="s">
        <v>306</v>
      </c>
      <c r="C22" s="38" t="s">
        <v>10</v>
      </c>
      <c r="D22" s="90" t="s">
        <v>381</v>
      </c>
    </row>
    <row r="23" spans="1:4" ht="28.8" x14ac:dyDescent="0.3">
      <c r="A23" s="5" t="s">
        <v>212</v>
      </c>
      <c r="B23" s="6" t="s">
        <v>213</v>
      </c>
      <c r="C23" s="38" t="s">
        <v>10</v>
      </c>
      <c r="D23" s="90" t="s">
        <v>382</v>
      </c>
    </row>
    <row r="24" spans="1:4" x14ac:dyDescent="0.3">
      <c r="A24" s="5"/>
      <c r="B24" s="6"/>
      <c r="D24" s="90"/>
    </row>
    <row r="25" spans="1:4" x14ac:dyDescent="0.3">
      <c r="A25" s="9" t="s">
        <v>214</v>
      </c>
      <c r="B25" s="6"/>
      <c r="C25" s="214" t="str">
        <f>IF(CONCATENATE(C19,C20,C21,C22,C23)="YesYesYesYesYes", "Yes","No, proceed with detailed analysis")</f>
        <v>No, proceed with detailed analysis</v>
      </c>
      <c r="D25" s="214"/>
    </row>
    <row r="26" spans="1:4" x14ac:dyDescent="0.3">
      <c r="A26" s="5"/>
      <c r="B26" s="6"/>
      <c r="D26" s="90"/>
    </row>
    <row r="27" spans="1:4" x14ac:dyDescent="0.3">
      <c r="A27" s="81" t="s">
        <v>215</v>
      </c>
    </row>
    <row r="28" spans="1:4" x14ac:dyDescent="0.3">
      <c r="D28" s="91" t="s">
        <v>216</v>
      </c>
    </row>
    <row r="29" spans="1:4" ht="409.5" customHeight="1" x14ac:dyDescent="0.3">
      <c r="A29" s="6" t="s">
        <v>0</v>
      </c>
      <c r="B29" s="6" t="s">
        <v>217</v>
      </c>
      <c r="D29" s="90" t="s">
        <v>383</v>
      </c>
    </row>
    <row r="30" spans="1:4" ht="306.75" customHeight="1" x14ac:dyDescent="0.3">
      <c r="A30" s="6" t="s">
        <v>1</v>
      </c>
      <c r="B30" s="6" t="s">
        <v>218</v>
      </c>
      <c r="D30" s="90" t="s">
        <v>384</v>
      </c>
    </row>
    <row r="31" spans="1:4" ht="191.25" customHeight="1" x14ac:dyDescent="0.3">
      <c r="A31" s="6" t="s">
        <v>2</v>
      </c>
      <c r="B31" s="6" t="s">
        <v>219</v>
      </c>
      <c r="D31" s="90" t="s">
        <v>385</v>
      </c>
    </row>
    <row r="32" spans="1:4" ht="43.2" x14ac:dyDescent="0.3">
      <c r="A32" s="6" t="s">
        <v>4</v>
      </c>
      <c r="B32" s="6" t="s">
        <v>220</v>
      </c>
      <c r="D32" s="90" t="s">
        <v>385</v>
      </c>
    </row>
    <row r="33" spans="1:4" ht="108" customHeight="1" x14ac:dyDescent="0.3">
      <c r="A33" s="6" t="s">
        <v>5</v>
      </c>
      <c r="B33" s="6" t="s">
        <v>221</v>
      </c>
      <c r="D33" s="90" t="s">
        <v>386</v>
      </c>
    </row>
    <row r="34" spans="1:4" ht="43.2" x14ac:dyDescent="0.3">
      <c r="A34" s="6" t="s">
        <v>6</v>
      </c>
      <c r="B34" s="6" t="s">
        <v>222</v>
      </c>
      <c r="D34" s="90" t="s">
        <v>387</v>
      </c>
    </row>
    <row r="35" spans="1:4" ht="181.05" customHeight="1" x14ac:dyDescent="0.3">
      <c r="A35" s="6" t="s">
        <v>7</v>
      </c>
      <c r="B35" s="6" t="s">
        <v>223</v>
      </c>
      <c r="D35" s="90" t="s">
        <v>388</v>
      </c>
    </row>
    <row r="36" spans="1:4" ht="70.95" customHeight="1" x14ac:dyDescent="0.3">
      <c r="A36" s="6" t="s">
        <v>11</v>
      </c>
      <c r="B36" s="6" t="s">
        <v>224</v>
      </c>
      <c r="D36" s="90" t="s">
        <v>389</v>
      </c>
    </row>
    <row r="37" spans="1:4" ht="57.6" x14ac:dyDescent="0.3">
      <c r="A37" s="6" t="s">
        <v>12</v>
      </c>
      <c r="B37" s="6" t="s">
        <v>225</v>
      </c>
      <c r="D37" s="90" t="s">
        <v>390</v>
      </c>
    </row>
    <row r="38" spans="1:4" ht="43.2" x14ac:dyDescent="0.3">
      <c r="A38" s="6" t="s">
        <v>153</v>
      </c>
      <c r="B38" s="6" t="s">
        <v>226</v>
      </c>
      <c r="D38" s="90" t="s">
        <v>391</v>
      </c>
    </row>
    <row r="39" spans="1:4" ht="88.05" customHeight="1" x14ac:dyDescent="0.3">
      <c r="A39" s="5" t="s">
        <v>76</v>
      </c>
      <c r="B39" s="6" t="s">
        <v>227</v>
      </c>
      <c r="D39" s="90" t="s">
        <v>392</v>
      </c>
    </row>
    <row r="40" spans="1:4" ht="59.55" customHeight="1" x14ac:dyDescent="0.3">
      <c r="A40" s="5" t="s">
        <v>154</v>
      </c>
      <c r="B40" s="6" t="s">
        <v>228</v>
      </c>
      <c r="D40" s="90" t="s">
        <v>393</v>
      </c>
    </row>
    <row r="41" spans="1:4" ht="28.8" x14ac:dyDescent="0.3">
      <c r="A41" s="5" t="s">
        <v>229</v>
      </c>
      <c r="B41" s="6" t="s">
        <v>230</v>
      </c>
      <c r="D41" s="90" t="s">
        <v>394</v>
      </c>
    </row>
    <row r="42" spans="1:4" x14ac:dyDescent="0.3">
      <c r="A42" s="6"/>
      <c r="B42" s="6"/>
      <c r="D42" s="90"/>
    </row>
    <row r="43" spans="1:4" x14ac:dyDescent="0.3">
      <c r="A43" s="6"/>
      <c r="B43" s="6" t="s">
        <v>231</v>
      </c>
      <c r="D43" s="90" t="s">
        <v>391</v>
      </c>
    </row>
    <row r="45" spans="1:4" ht="15.6" x14ac:dyDescent="0.3">
      <c r="A45" s="212" t="s">
        <v>232</v>
      </c>
      <c r="B45" s="212"/>
      <c r="C45" s="212"/>
      <c r="D45" s="212"/>
    </row>
    <row r="47" spans="1:4" ht="88.05" customHeight="1" x14ac:dyDescent="0.3">
      <c r="A47" s="208" t="s">
        <v>233</v>
      </c>
      <c r="B47" s="208"/>
      <c r="C47" s="208"/>
      <c r="D47" s="208"/>
    </row>
    <row r="48" spans="1:4" ht="81.45" customHeight="1" x14ac:dyDescent="0.3">
      <c r="A48" s="213" t="s">
        <v>202</v>
      </c>
      <c r="B48" s="213"/>
      <c r="C48" s="84"/>
      <c r="D48" s="85" t="s">
        <v>395</v>
      </c>
    </row>
    <row r="49" spans="1:4" x14ac:dyDescent="0.3">
      <c r="A49" s="86"/>
      <c r="B49" s="86"/>
      <c r="C49" s="84"/>
      <c r="D49" s="87"/>
    </row>
    <row r="50" spans="1:4" ht="16.2" x14ac:dyDescent="0.3">
      <c r="A50" s="88" t="s">
        <v>204</v>
      </c>
      <c r="B50" s="86"/>
      <c r="C50" s="84"/>
      <c r="D50" s="87"/>
    </row>
    <row r="51" spans="1:4" x14ac:dyDescent="0.3">
      <c r="D51" s="89" t="s">
        <v>62</v>
      </c>
    </row>
    <row r="52" spans="1:4" ht="63.45" customHeight="1" x14ac:dyDescent="0.3">
      <c r="A52" s="5" t="s">
        <v>205</v>
      </c>
      <c r="B52" s="6" t="s">
        <v>206</v>
      </c>
      <c r="C52" s="38" t="s">
        <v>14</v>
      </c>
      <c r="D52" s="90" t="s">
        <v>396</v>
      </c>
    </row>
    <row r="53" spans="1:4" ht="208.5" customHeight="1" x14ac:dyDescent="0.3">
      <c r="A53" s="5" t="s">
        <v>207</v>
      </c>
      <c r="B53" s="6" t="s">
        <v>208</v>
      </c>
      <c r="C53" s="38" t="s">
        <v>10</v>
      </c>
      <c r="D53" s="90" t="s">
        <v>397</v>
      </c>
    </row>
    <row r="54" spans="1:4" ht="123.75" customHeight="1" x14ac:dyDescent="0.3">
      <c r="A54" s="5" t="s">
        <v>209</v>
      </c>
      <c r="B54" s="6" t="s">
        <v>210</v>
      </c>
      <c r="C54" s="38" t="s">
        <v>14</v>
      </c>
      <c r="D54" s="90" t="s">
        <v>398</v>
      </c>
    </row>
    <row r="55" spans="1:4" ht="120" customHeight="1" x14ac:dyDescent="0.3">
      <c r="A55" s="5" t="s">
        <v>211</v>
      </c>
      <c r="B55" s="6" t="s">
        <v>306</v>
      </c>
      <c r="C55" s="38" t="s">
        <v>14</v>
      </c>
      <c r="D55" s="90" t="s">
        <v>399</v>
      </c>
    </row>
    <row r="56" spans="1:4" ht="55.2" x14ac:dyDescent="0.3">
      <c r="A56" s="5" t="s">
        <v>212</v>
      </c>
      <c r="B56" s="6" t="s">
        <v>213</v>
      </c>
      <c r="C56" s="38" t="s">
        <v>10</v>
      </c>
      <c r="D56" s="90" t="s">
        <v>400</v>
      </c>
    </row>
    <row r="57" spans="1:4" x14ac:dyDescent="0.3">
      <c r="A57" s="5"/>
      <c r="B57" s="6"/>
      <c r="D57" s="90"/>
    </row>
    <row r="58" spans="1:4" x14ac:dyDescent="0.3">
      <c r="A58" s="9" t="s">
        <v>214</v>
      </c>
      <c r="B58" s="6"/>
      <c r="C58" s="214" t="str">
        <f>IF(CONCATENATE(C52,C53,C54,C55,C56)="YesYesYesYesYes", "Yes","No, proceed with detailed analysis")</f>
        <v>No, proceed with detailed analysis</v>
      </c>
      <c r="D58" s="214"/>
    </row>
    <row r="59" spans="1:4" x14ac:dyDescent="0.3">
      <c r="A59" s="86"/>
      <c r="B59" s="86"/>
      <c r="C59" s="84"/>
      <c r="D59" s="87"/>
    </row>
    <row r="60" spans="1:4" x14ac:dyDescent="0.3">
      <c r="A60" s="81" t="s">
        <v>215</v>
      </c>
    </row>
    <row r="61" spans="1:4" x14ac:dyDescent="0.3">
      <c r="D61" s="92" t="s">
        <v>216</v>
      </c>
    </row>
    <row r="62" spans="1:4" ht="365.55" customHeight="1" x14ac:dyDescent="0.3">
      <c r="A62" s="6" t="s">
        <v>0</v>
      </c>
      <c r="B62" s="6" t="s">
        <v>234</v>
      </c>
      <c r="D62" s="90" t="s">
        <v>401</v>
      </c>
    </row>
    <row r="63" spans="1:4" ht="409.6" x14ac:dyDescent="0.3">
      <c r="A63" s="6" t="s">
        <v>1</v>
      </c>
      <c r="B63" s="6" t="s">
        <v>235</v>
      </c>
      <c r="D63" s="90" t="s">
        <v>402</v>
      </c>
    </row>
    <row r="64" spans="1:4" ht="43.2" x14ac:dyDescent="0.3">
      <c r="A64" s="6" t="s">
        <v>2</v>
      </c>
      <c r="B64" s="6" t="s">
        <v>236</v>
      </c>
      <c r="D64" s="90" t="s">
        <v>403</v>
      </c>
    </row>
    <row r="65" spans="1:4" ht="72" x14ac:dyDescent="0.3">
      <c r="A65" s="6" t="s">
        <v>4</v>
      </c>
      <c r="B65" s="6" t="s">
        <v>237</v>
      </c>
      <c r="D65" s="90" t="s">
        <v>404</v>
      </c>
    </row>
    <row r="66" spans="1:4" ht="57.6" x14ac:dyDescent="0.3">
      <c r="A66" s="6" t="s">
        <v>5</v>
      </c>
      <c r="B66" s="6" t="s">
        <v>238</v>
      </c>
      <c r="D66" s="90" t="s">
        <v>405</v>
      </c>
    </row>
    <row r="67" spans="1:4" ht="28.8" x14ac:dyDescent="0.3">
      <c r="A67" s="6" t="s">
        <v>6</v>
      </c>
      <c r="B67" s="6" t="s">
        <v>239</v>
      </c>
      <c r="D67" s="90" t="s">
        <v>406</v>
      </c>
    </row>
    <row r="68" spans="1:4" ht="41.4" x14ac:dyDescent="0.3">
      <c r="A68" s="5" t="s">
        <v>7</v>
      </c>
      <c r="B68" s="6" t="s">
        <v>240</v>
      </c>
      <c r="D68" s="90" t="s">
        <v>407</v>
      </c>
    </row>
    <row r="69" spans="1:4" ht="41.4" x14ac:dyDescent="0.3">
      <c r="A69" s="5" t="s">
        <v>11</v>
      </c>
      <c r="B69" s="6" t="s">
        <v>241</v>
      </c>
      <c r="D69" s="90" t="s">
        <v>408</v>
      </c>
    </row>
    <row r="70" spans="1:4" ht="28.8" x14ac:dyDescent="0.3">
      <c r="A70" s="5" t="s">
        <v>12</v>
      </c>
      <c r="B70" s="6" t="s">
        <v>230</v>
      </c>
      <c r="D70" s="90" t="s">
        <v>394</v>
      </c>
    </row>
    <row r="71" spans="1:4" x14ac:dyDescent="0.3">
      <c r="A71" s="6"/>
      <c r="B71" s="6"/>
      <c r="D71" s="90"/>
    </row>
    <row r="72" spans="1:4" ht="96.6" x14ac:dyDescent="0.3">
      <c r="A72" s="6"/>
      <c r="B72" s="6" t="s">
        <v>231</v>
      </c>
      <c r="D72" s="90" t="s">
        <v>409</v>
      </c>
    </row>
    <row r="73" spans="1:4" x14ac:dyDescent="0.3">
      <c r="A73" s="6"/>
      <c r="B73" s="6"/>
      <c r="D73" s="90"/>
    </row>
    <row r="74" spans="1:4" ht="15.6" x14ac:dyDescent="0.3">
      <c r="A74" s="212" t="s">
        <v>242</v>
      </c>
      <c r="B74" s="212"/>
      <c r="C74" s="212"/>
      <c r="D74" s="212"/>
    </row>
    <row r="75" spans="1:4" ht="15.6" x14ac:dyDescent="0.3">
      <c r="A75" s="93"/>
    </row>
    <row r="76" spans="1:4" ht="111.6" customHeight="1" x14ac:dyDescent="0.3">
      <c r="A76" s="208" t="s">
        <v>243</v>
      </c>
      <c r="B76" s="208"/>
      <c r="C76" s="208"/>
      <c r="D76" s="208"/>
    </row>
    <row r="77" spans="1:4" ht="36" customHeight="1" x14ac:dyDescent="0.3">
      <c r="A77" s="213" t="s">
        <v>202</v>
      </c>
      <c r="B77" s="213"/>
      <c r="C77" s="84"/>
      <c r="D77" s="85" t="s">
        <v>410</v>
      </c>
    </row>
    <row r="78" spans="1:4" x14ac:dyDescent="0.3">
      <c r="A78" s="86"/>
      <c r="B78" s="86"/>
      <c r="C78" s="84"/>
      <c r="D78" s="87"/>
    </row>
    <row r="79" spans="1:4" ht="16.2" x14ac:dyDescent="0.3">
      <c r="A79" s="88" t="s">
        <v>244</v>
      </c>
      <c r="B79" s="86"/>
      <c r="C79" s="84"/>
      <c r="D79" s="87"/>
    </row>
    <row r="80" spans="1:4" x14ac:dyDescent="0.3">
      <c r="D80" s="89" t="s">
        <v>62</v>
      </c>
    </row>
    <row r="81" spans="1:4" ht="28.8" x14ac:dyDescent="0.3">
      <c r="A81" s="5" t="s">
        <v>205</v>
      </c>
      <c r="B81" s="6" t="s">
        <v>245</v>
      </c>
      <c r="C81" s="94"/>
      <c r="D81" s="90"/>
    </row>
    <row r="82" spans="1:4" ht="231" customHeight="1" x14ac:dyDescent="0.3">
      <c r="A82" s="5"/>
      <c r="B82" s="95" t="s">
        <v>246</v>
      </c>
      <c r="C82" s="38" t="s">
        <v>10</v>
      </c>
      <c r="D82" s="90" t="s">
        <v>411</v>
      </c>
    </row>
    <row r="83" spans="1:4" ht="55.2" x14ac:dyDescent="0.3">
      <c r="A83" s="5"/>
      <c r="B83" s="95" t="s">
        <v>247</v>
      </c>
      <c r="C83" s="38" t="s">
        <v>14</v>
      </c>
      <c r="D83" s="90" t="s">
        <v>412</v>
      </c>
    </row>
    <row r="84" spans="1:4" ht="61.05" customHeight="1" x14ac:dyDescent="0.3">
      <c r="A84" s="5"/>
      <c r="B84" s="95" t="s">
        <v>248</v>
      </c>
      <c r="C84" s="38" t="s">
        <v>10</v>
      </c>
      <c r="D84" s="90" t="s">
        <v>413</v>
      </c>
    </row>
    <row r="85" spans="1:4" ht="129.6" customHeight="1" x14ac:dyDescent="0.3">
      <c r="A85" s="5"/>
      <c r="B85" s="95" t="s">
        <v>249</v>
      </c>
      <c r="C85" s="38" t="s">
        <v>10</v>
      </c>
      <c r="D85" s="90" t="s">
        <v>414</v>
      </c>
    </row>
    <row r="86" spans="1:4" ht="35.549999999999997" customHeight="1" x14ac:dyDescent="0.3">
      <c r="A86" s="5"/>
      <c r="B86" s="95" t="s">
        <v>250</v>
      </c>
      <c r="C86" s="38" t="s">
        <v>14</v>
      </c>
      <c r="D86" s="90" t="s">
        <v>415</v>
      </c>
    </row>
    <row r="87" spans="1:4" ht="126.6" customHeight="1" x14ac:dyDescent="0.3">
      <c r="A87" s="5"/>
      <c r="B87" s="95" t="s">
        <v>251</v>
      </c>
      <c r="C87" s="38" t="s">
        <v>10</v>
      </c>
      <c r="D87" s="90" t="s">
        <v>416</v>
      </c>
    </row>
    <row r="88" spans="1:4" ht="28.8" x14ac:dyDescent="0.3">
      <c r="A88" s="5"/>
      <c r="B88" s="95" t="s">
        <v>252</v>
      </c>
      <c r="C88" s="38" t="s">
        <v>14</v>
      </c>
      <c r="D88" s="90" t="s">
        <v>417</v>
      </c>
    </row>
    <row r="89" spans="1:4" ht="114.6" customHeight="1" x14ac:dyDescent="0.3">
      <c r="A89" s="5"/>
      <c r="B89" s="95" t="s">
        <v>253</v>
      </c>
      <c r="C89" s="38" t="s">
        <v>14</v>
      </c>
      <c r="D89" s="90" t="s">
        <v>418</v>
      </c>
    </row>
    <row r="90" spans="1:4" ht="45" x14ac:dyDescent="0.3">
      <c r="A90" s="5" t="s">
        <v>207</v>
      </c>
      <c r="B90" s="6" t="s">
        <v>208</v>
      </c>
      <c r="C90" s="38" t="s">
        <v>10</v>
      </c>
      <c r="D90" s="90" t="s">
        <v>419</v>
      </c>
    </row>
    <row r="91" spans="1:4" ht="111" customHeight="1" x14ac:dyDescent="0.3">
      <c r="A91" s="5" t="s">
        <v>209</v>
      </c>
      <c r="B91" s="6" t="s">
        <v>210</v>
      </c>
      <c r="C91" s="38" t="s">
        <v>14</v>
      </c>
      <c r="D91" s="90" t="s">
        <v>420</v>
      </c>
    </row>
    <row r="92" spans="1:4" ht="110.55" customHeight="1" x14ac:dyDescent="0.3">
      <c r="A92" s="5" t="s">
        <v>211</v>
      </c>
      <c r="B92" s="6" t="s">
        <v>306</v>
      </c>
      <c r="C92" s="38" t="s">
        <v>14</v>
      </c>
      <c r="D92" s="90" t="s">
        <v>421</v>
      </c>
    </row>
    <row r="93" spans="1:4" ht="50.1" customHeight="1" x14ac:dyDescent="0.3">
      <c r="A93" s="5" t="s">
        <v>212</v>
      </c>
      <c r="B93" s="6" t="s">
        <v>213</v>
      </c>
      <c r="C93" s="38" t="s">
        <v>10</v>
      </c>
      <c r="D93" s="90" t="s">
        <v>422</v>
      </c>
    </row>
    <row r="94" spans="1:4" x14ac:dyDescent="0.3">
      <c r="A94" s="5"/>
      <c r="B94" s="6"/>
      <c r="D94" s="90"/>
    </row>
    <row r="95" spans="1:4" x14ac:dyDescent="0.3">
      <c r="A95" s="9" t="s">
        <v>214</v>
      </c>
      <c r="B95" s="6"/>
      <c r="C95" s="214" t="str">
        <f>IF(CONCATENATE(C91,C90,C92,C93,C82,C83,C84,C85,C86,C87)="YesYesYesYesYesYesYesYesYesYes", "Yes","No, proceed with detailed analysis")</f>
        <v>No, proceed with detailed analysis</v>
      </c>
      <c r="D95" s="214"/>
    </row>
    <row r="96" spans="1:4" x14ac:dyDescent="0.3">
      <c r="A96" s="86"/>
      <c r="B96" s="86"/>
      <c r="C96" s="84"/>
      <c r="D96" s="87"/>
    </row>
    <row r="97" spans="1:4" x14ac:dyDescent="0.3">
      <c r="A97" s="81" t="s">
        <v>215</v>
      </c>
      <c r="B97" s="96"/>
      <c r="C97" s="84"/>
      <c r="D97" s="87"/>
    </row>
    <row r="98" spans="1:4" x14ac:dyDescent="0.3">
      <c r="D98" s="91" t="s">
        <v>216</v>
      </c>
    </row>
    <row r="99" spans="1:4" ht="111.6" customHeight="1" x14ac:dyDescent="0.3">
      <c r="A99" s="6" t="s">
        <v>0</v>
      </c>
      <c r="B99" s="6" t="s">
        <v>254</v>
      </c>
      <c r="D99" s="90" t="s">
        <v>423</v>
      </c>
    </row>
    <row r="100" spans="1:4" ht="28.8" x14ac:dyDescent="0.3">
      <c r="A100" s="5" t="s">
        <v>1</v>
      </c>
      <c r="B100" s="6" t="s">
        <v>255</v>
      </c>
      <c r="D100" s="90" t="s">
        <v>419</v>
      </c>
    </row>
    <row r="101" spans="1:4" ht="48" customHeight="1" x14ac:dyDescent="0.3">
      <c r="A101" s="5" t="s">
        <v>2</v>
      </c>
      <c r="B101" s="6" t="s">
        <v>256</v>
      </c>
      <c r="D101" s="90" t="s">
        <v>424</v>
      </c>
    </row>
    <row r="102" spans="1:4" ht="43.2" x14ac:dyDescent="0.3">
      <c r="A102" s="5" t="s">
        <v>4</v>
      </c>
      <c r="B102" s="6" t="s">
        <v>257</v>
      </c>
      <c r="D102" s="90" t="s">
        <v>425</v>
      </c>
    </row>
    <row r="103" spans="1:4" ht="104.1" customHeight="1" x14ac:dyDescent="0.3">
      <c r="A103" s="5" t="s">
        <v>5</v>
      </c>
      <c r="B103" s="6" t="s">
        <v>258</v>
      </c>
      <c r="D103" s="90" t="s">
        <v>386</v>
      </c>
    </row>
    <row r="104" spans="1:4" ht="43.2" x14ac:dyDescent="0.3">
      <c r="A104" s="5" t="s">
        <v>6</v>
      </c>
      <c r="B104" s="6" t="s">
        <v>259</v>
      </c>
      <c r="D104" s="90" t="s">
        <v>387</v>
      </c>
    </row>
    <row r="105" spans="1:4" ht="67.5" customHeight="1" x14ac:dyDescent="0.3">
      <c r="A105" s="5" t="s">
        <v>7</v>
      </c>
      <c r="B105" s="6" t="s">
        <v>260</v>
      </c>
      <c r="D105" s="90" t="s">
        <v>426</v>
      </c>
    </row>
    <row r="106" spans="1:4" ht="57.6" x14ac:dyDescent="0.3">
      <c r="A106" s="5" t="s">
        <v>11</v>
      </c>
      <c r="B106" s="6" t="s">
        <v>261</v>
      </c>
      <c r="D106" s="90" t="s">
        <v>427</v>
      </c>
    </row>
    <row r="107" spans="1:4" ht="378" customHeight="1" x14ac:dyDescent="0.3">
      <c r="A107" s="5" t="s">
        <v>12</v>
      </c>
      <c r="B107" s="6" t="s">
        <v>262</v>
      </c>
      <c r="D107" s="90" t="s">
        <v>428</v>
      </c>
    </row>
    <row r="108" spans="1:4" ht="57.6" x14ac:dyDescent="0.3">
      <c r="A108" s="5" t="s">
        <v>153</v>
      </c>
      <c r="B108" s="6" t="s">
        <v>263</v>
      </c>
      <c r="D108" s="90" t="s">
        <v>389</v>
      </c>
    </row>
    <row r="109" spans="1:4" ht="43.2" x14ac:dyDescent="0.3">
      <c r="A109" s="5" t="s">
        <v>76</v>
      </c>
      <c r="B109" s="6" t="s">
        <v>264</v>
      </c>
      <c r="D109" s="90" t="s">
        <v>429</v>
      </c>
    </row>
    <row r="110" spans="1:4" ht="46.5" customHeight="1" x14ac:dyDescent="0.3">
      <c r="A110" s="5" t="s">
        <v>154</v>
      </c>
      <c r="B110" s="6" t="s">
        <v>265</v>
      </c>
      <c r="D110" s="90" t="s">
        <v>430</v>
      </c>
    </row>
    <row r="111" spans="1:4" ht="110.1" customHeight="1" x14ac:dyDescent="0.3">
      <c r="A111" s="5" t="s">
        <v>229</v>
      </c>
      <c r="B111" s="6" t="s">
        <v>266</v>
      </c>
      <c r="D111" s="90" t="s">
        <v>431</v>
      </c>
    </row>
    <row r="112" spans="1:4" ht="28.8" x14ac:dyDescent="0.3">
      <c r="A112" s="5" t="s">
        <v>267</v>
      </c>
      <c r="B112" s="6" t="s">
        <v>230</v>
      </c>
      <c r="D112" s="90" t="s">
        <v>394</v>
      </c>
    </row>
    <row r="113" spans="1:4" ht="43.2" x14ac:dyDescent="0.3">
      <c r="A113" s="5" t="s">
        <v>268</v>
      </c>
      <c r="B113" s="6" t="s">
        <v>269</v>
      </c>
      <c r="D113" s="90" t="s">
        <v>432</v>
      </c>
    </row>
    <row r="114" spans="1:4" x14ac:dyDescent="0.3">
      <c r="A114" s="5"/>
      <c r="B114" s="6"/>
      <c r="D114" s="90"/>
    </row>
    <row r="115" spans="1:4" x14ac:dyDescent="0.3">
      <c r="A115" s="6"/>
      <c r="B115" s="6" t="s">
        <v>231</v>
      </c>
      <c r="D115" s="90" t="s">
        <v>391</v>
      </c>
    </row>
    <row r="116" spans="1:4" x14ac:dyDescent="0.3">
      <c r="A116" s="6"/>
      <c r="B116" s="6"/>
      <c r="D116" s="90"/>
    </row>
    <row r="117" spans="1:4" ht="15.6" x14ac:dyDescent="0.3">
      <c r="A117" s="212" t="s">
        <v>270</v>
      </c>
      <c r="B117" s="212"/>
      <c r="C117" s="212"/>
    </row>
    <row r="118" spans="1:4" ht="15.6" x14ac:dyDescent="0.3">
      <c r="A118" s="93"/>
    </row>
    <row r="119" spans="1:4" ht="56.1" customHeight="1" x14ac:dyDescent="0.3">
      <c r="A119" s="208" t="s">
        <v>271</v>
      </c>
      <c r="B119" s="208"/>
      <c r="C119" s="208"/>
      <c r="D119" s="208"/>
    </row>
    <row r="120" spans="1:4" x14ac:dyDescent="0.3">
      <c r="A120" s="6"/>
      <c r="B120" s="6"/>
      <c r="D120" s="90"/>
    </row>
    <row r="121" spans="1:4" ht="57.6" x14ac:dyDescent="0.3">
      <c r="A121" s="213" t="s">
        <v>272</v>
      </c>
      <c r="B121" s="213"/>
      <c r="C121" s="84"/>
      <c r="D121" s="85" t="s">
        <v>433</v>
      </c>
    </row>
    <row r="122" spans="1:4" x14ac:dyDescent="0.3">
      <c r="A122" s="86"/>
      <c r="B122" s="86"/>
      <c r="C122" s="84"/>
      <c r="D122" s="87"/>
    </row>
    <row r="123" spans="1:4" ht="16.2" x14ac:dyDescent="0.3">
      <c r="A123" s="88" t="s">
        <v>273</v>
      </c>
      <c r="B123" s="86"/>
      <c r="C123" s="84"/>
      <c r="D123" s="87"/>
    </row>
    <row r="124" spans="1:4" x14ac:dyDescent="0.3">
      <c r="D124" s="89" t="s">
        <v>62</v>
      </c>
    </row>
    <row r="125" spans="1:4" ht="137.55000000000001" customHeight="1" x14ac:dyDescent="0.3">
      <c r="A125" s="5" t="s">
        <v>205</v>
      </c>
      <c r="B125" s="6" t="s">
        <v>274</v>
      </c>
      <c r="C125" s="38" t="s">
        <v>10</v>
      </c>
      <c r="D125" s="90" t="s">
        <v>434</v>
      </c>
    </row>
    <row r="126" spans="1:4" ht="47.55" customHeight="1" x14ac:dyDescent="0.3">
      <c r="A126" s="5" t="s">
        <v>207</v>
      </c>
      <c r="B126" s="6" t="s">
        <v>275</v>
      </c>
      <c r="C126" s="38" t="s">
        <v>10</v>
      </c>
      <c r="D126" s="90" t="s">
        <v>435</v>
      </c>
    </row>
    <row r="127" spans="1:4" ht="132.6" customHeight="1" x14ac:dyDescent="0.3">
      <c r="A127" s="5" t="s">
        <v>209</v>
      </c>
      <c r="B127" s="6" t="s">
        <v>276</v>
      </c>
      <c r="C127" s="38" t="s">
        <v>10</v>
      </c>
      <c r="D127" s="90" t="s">
        <v>436</v>
      </c>
    </row>
    <row r="128" spans="1:4" ht="116.55" customHeight="1" x14ac:dyDescent="0.3">
      <c r="A128" s="5" t="s">
        <v>211</v>
      </c>
      <c r="B128" s="6" t="s">
        <v>306</v>
      </c>
      <c r="C128" s="38" t="s">
        <v>14</v>
      </c>
      <c r="D128" s="90" t="s">
        <v>437</v>
      </c>
    </row>
    <row r="129" spans="1:4" ht="46.05" customHeight="1" x14ac:dyDescent="0.3">
      <c r="A129" s="5" t="s">
        <v>212</v>
      </c>
      <c r="B129" s="6" t="s">
        <v>277</v>
      </c>
      <c r="C129" s="38" t="s">
        <v>10</v>
      </c>
      <c r="D129" s="90" t="s">
        <v>438</v>
      </c>
    </row>
    <row r="130" spans="1:4" x14ac:dyDescent="0.3">
      <c r="A130" s="5"/>
      <c r="B130" s="6"/>
      <c r="D130" s="90"/>
    </row>
    <row r="131" spans="1:4" x14ac:dyDescent="0.3">
      <c r="A131" s="9" t="s">
        <v>214</v>
      </c>
      <c r="B131" s="6"/>
      <c r="C131" s="214" t="str">
        <f>IF(CONCATENATE(C125,C126,C127,C128,C129)="YesYesYesYesYes", "Yes","No, proceed with detailed analysis")</f>
        <v>No, proceed with detailed analysis</v>
      </c>
      <c r="D131" s="214"/>
    </row>
    <row r="132" spans="1:4" x14ac:dyDescent="0.3">
      <c r="A132" s="9"/>
      <c r="B132" s="6"/>
      <c r="C132" s="14"/>
      <c r="D132" s="14"/>
    </row>
    <row r="133" spans="1:4" x14ac:dyDescent="0.3">
      <c r="A133" s="81" t="s">
        <v>215</v>
      </c>
      <c r="B133" s="96"/>
      <c r="C133" s="84"/>
      <c r="D133" s="87"/>
    </row>
    <row r="134" spans="1:4" x14ac:dyDescent="0.3">
      <c r="D134" s="91" t="s">
        <v>216</v>
      </c>
    </row>
    <row r="135" spans="1:4" ht="138.6" customHeight="1" x14ac:dyDescent="0.3">
      <c r="A135" s="6" t="s">
        <v>0</v>
      </c>
      <c r="B135" s="6" t="s">
        <v>278</v>
      </c>
      <c r="D135" s="90" t="s">
        <v>439</v>
      </c>
    </row>
    <row r="136" spans="1:4" ht="141" customHeight="1" x14ac:dyDescent="0.3">
      <c r="A136" s="5" t="s">
        <v>1</v>
      </c>
      <c r="B136" s="6" t="s">
        <v>279</v>
      </c>
      <c r="D136" s="90" t="s">
        <v>440</v>
      </c>
    </row>
    <row r="137" spans="1:4" ht="45.6" customHeight="1" x14ac:dyDescent="0.3">
      <c r="A137" s="5" t="s">
        <v>2</v>
      </c>
      <c r="B137" s="6" t="s">
        <v>280</v>
      </c>
      <c r="D137" s="90" t="s">
        <v>441</v>
      </c>
    </row>
    <row r="138" spans="1:4" ht="43.2" x14ac:dyDescent="0.3">
      <c r="A138" s="5" t="s">
        <v>4</v>
      </c>
      <c r="B138" s="6" t="s">
        <v>281</v>
      </c>
      <c r="D138" s="90" t="s">
        <v>442</v>
      </c>
    </row>
    <row r="139" spans="1:4" ht="57.6" x14ac:dyDescent="0.3">
      <c r="A139" s="5" t="s">
        <v>5</v>
      </c>
      <c r="B139" s="6" t="s">
        <v>282</v>
      </c>
      <c r="D139" s="90" t="s">
        <v>443</v>
      </c>
    </row>
    <row r="140" spans="1:4" x14ac:dyDescent="0.3">
      <c r="A140" s="9"/>
      <c r="B140" s="6"/>
      <c r="C140" s="14"/>
      <c r="D140" s="14"/>
    </row>
    <row r="141" spans="1:4" x14ac:dyDescent="0.3">
      <c r="A141" s="9"/>
      <c r="B141" s="6" t="s">
        <v>231</v>
      </c>
      <c r="D141" s="90" t="s">
        <v>444</v>
      </c>
    </row>
    <row r="142" spans="1:4" x14ac:dyDescent="0.3">
      <c r="A142" s="6"/>
      <c r="B142" s="6"/>
      <c r="D142" s="90"/>
    </row>
    <row r="143" spans="1:4" ht="15.6" x14ac:dyDescent="0.3">
      <c r="A143" s="93" t="s">
        <v>283</v>
      </c>
    </row>
    <row r="144" spans="1:4" ht="15.6" x14ac:dyDescent="0.3">
      <c r="A144" s="93"/>
    </row>
    <row r="145" spans="1:7" ht="44.1" customHeight="1" x14ac:dyDescent="0.3">
      <c r="A145" s="208" t="s">
        <v>284</v>
      </c>
      <c r="B145" s="208"/>
      <c r="C145" s="208"/>
      <c r="D145" s="208"/>
    </row>
    <row r="146" spans="1:7" x14ac:dyDescent="0.3">
      <c r="D146" s="91" t="s">
        <v>62</v>
      </c>
    </row>
    <row r="147" spans="1:7" ht="58.5" customHeight="1" x14ac:dyDescent="0.3">
      <c r="A147" s="3" t="s">
        <v>0</v>
      </c>
      <c r="B147" s="53" t="s">
        <v>285</v>
      </c>
      <c r="C147" s="38" t="s">
        <v>10</v>
      </c>
      <c r="D147" s="90" t="s">
        <v>445</v>
      </c>
    </row>
    <row r="148" spans="1:7" ht="64.05" customHeight="1" x14ac:dyDescent="0.3">
      <c r="A148" s="3" t="s">
        <v>1</v>
      </c>
      <c r="B148" s="53" t="s">
        <v>286</v>
      </c>
      <c r="C148" s="38" t="s">
        <v>10</v>
      </c>
      <c r="D148" s="90" t="s">
        <v>446</v>
      </c>
    </row>
    <row r="149" spans="1:7" ht="28.8" x14ac:dyDescent="0.3">
      <c r="A149" s="3" t="s">
        <v>2</v>
      </c>
      <c r="B149" s="53" t="s">
        <v>287</v>
      </c>
      <c r="C149" s="38" t="s">
        <v>10</v>
      </c>
      <c r="D149" s="90" t="s">
        <v>447</v>
      </c>
    </row>
    <row r="151" spans="1:7" x14ac:dyDescent="0.3">
      <c r="A151" s="9" t="s">
        <v>214</v>
      </c>
      <c r="B151" s="6"/>
      <c r="C151" s="214" t="str">
        <f>IF(CONCATENATE(C147,C148,C149)="YesYesYes", "Yes","No, additional considerations necessary")</f>
        <v>Yes</v>
      </c>
      <c r="D151" s="214"/>
    </row>
    <row r="152" spans="1:7" x14ac:dyDescent="0.3">
      <c r="A152" s="6"/>
      <c r="B152" s="6"/>
      <c r="D152" s="90"/>
      <c r="E152">
        <f>F54</f>
        <v>0</v>
      </c>
    </row>
    <row r="153" spans="1:7" x14ac:dyDescent="0.3">
      <c r="A153" s="9"/>
      <c r="B153" s="6"/>
      <c r="D153" s="90"/>
    </row>
    <row r="154" spans="1:7" ht="60" customHeight="1" x14ac:dyDescent="0.3">
      <c r="A154" s="215" t="s">
        <v>288</v>
      </c>
      <c r="B154" s="215"/>
      <c r="C154" s="215"/>
      <c r="D154" s="215"/>
    </row>
    <row r="155" spans="1:7" ht="155.1" customHeight="1" x14ac:dyDescent="0.3">
      <c r="A155" s="215" t="s">
        <v>289</v>
      </c>
      <c r="B155" s="215"/>
      <c r="C155" s="215"/>
      <c r="D155" s="215"/>
    </row>
    <row r="156" spans="1:7" ht="101.55" customHeight="1" x14ac:dyDescent="0.3">
      <c r="A156" s="215" t="s">
        <v>290</v>
      </c>
      <c r="B156" s="215"/>
      <c r="C156" s="215"/>
      <c r="D156" s="215"/>
    </row>
    <row r="157" spans="1:7" ht="150.6" customHeight="1" x14ac:dyDescent="0.3">
      <c r="A157" s="208" t="s">
        <v>291</v>
      </c>
      <c r="B157" s="215"/>
      <c r="C157" s="215"/>
      <c r="D157" s="215"/>
    </row>
    <row r="158" spans="1:7" x14ac:dyDescent="0.3">
      <c r="A158" s="216"/>
      <c r="B158" s="216"/>
      <c r="C158" s="216"/>
      <c r="D158" s="216"/>
    </row>
    <row r="159" spans="1:7" x14ac:dyDescent="0.3">
      <c r="A159" s="217" t="s">
        <v>292</v>
      </c>
      <c r="B159" s="217"/>
      <c r="C159" s="217"/>
      <c r="D159" s="217"/>
      <c r="E159" s="56"/>
      <c r="F159" s="56"/>
      <c r="G159" s="56"/>
    </row>
    <row r="160" spans="1:7" x14ac:dyDescent="0.3">
      <c r="A160" s="216"/>
      <c r="B160" s="216"/>
      <c r="C160" s="216"/>
      <c r="D160" s="216"/>
    </row>
    <row r="161" spans="1:6" ht="80.55" customHeight="1" x14ac:dyDescent="0.3">
      <c r="A161" s="164" t="s">
        <v>293</v>
      </c>
      <c r="B161" s="164"/>
      <c r="C161" s="164" t="s">
        <v>294</v>
      </c>
      <c r="D161" s="164"/>
      <c r="E161" s="36"/>
      <c r="F161" s="36"/>
    </row>
  </sheetData>
  <mergeCells count="31">
    <mergeCell ref="A161:B161"/>
    <mergeCell ref="C161:D161"/>
    <mergeCell ref="A121:B121"/>
    <mergeCell ref="C131:D131"/>
    <mergeCell ref="A145:D145"/>
    <mergeCell ref="C151:D151"/>
    <mergeCell ref="A154:D154"/>
    <mergeCell ref="A155:D155"/>
    <mergeCell ref="A156:D156"/>
    <mergeCell ref="A157:D157"/>
    <mergeCell ref="A158:D158"/>
    <mergeCell ref="A159:D159"/>
    <mergeCell ref="A160:D160"/>
    <mergeCell ref="A119:D119"/>
    <mergeCell ref="A15:B15"/>
    <mergeCell ref="C25:D25"/>
    <mergeCell ref="A45:D45"/>
    <mergeCell ref="A47:D47"/>
    <mergeCell ref="A48:B48"/>
    <mergeCell ref="C58:D58"/>
    <mergeCell ref="A74:D74"/>
    <mergeCell ref="A76:D76"/>
    <mergeCell ref="A77:B77"/>
    <mergeCell ref="C95:D95"/>
    <mergeCell ref="A117:C117"/>
    <mergeCell ref="A14:D14"/>
    <mergeCell ref="A1:C1"/>
    <mergeCell ref="A2:C2"/>
    <mergeCell ref="A3:B3"/>
    <mergeCell ref="A10:D10"/>
    <mergeCell ref="A12:D12"/>
  </mergeCells>
  <conditionalFormatting sqref="A17:D25">
    <cfRule type="expression" dxfId="116" priority="4">
      <formula>IF($D$8="Professional Secrecy Protection",TRUE,FALSE)</formula>
    </cfRule>
  </conditionalFormatting>
  <conditionalFormatting sqref="A27:D43">
    <cfRule type="expression" dxfId="115" priority="44">
      <formula>IF(CONCATENATE($D$8,$C$25)="Clause 14 of the EU SCCYes",TRUE,FALSE)</formula>
    </cfRule>
  </conditionalFormatting>
  <conditionalFormatting sqref="A50:D58">
    <cfRule type="expression" dxfId="114" priority="3">
      <formula>IF($D$8="Professional Secrecy Protection",TRUE,FALSE)</formula>
    </cfRule>
  </conditionalFormatting>
  <conditionalFormatting sqref="A60:D72">
    <cfRule type="expression" dxfId="113" priority="37">
      <formula>IF(CONCATENATE($D$8,$C$58)="Clause 14 of the EU SCCYes",TRUE,FALSE)</formula>
    </cfRule>
  </conditionalFormatting>
  <conditionalFormatting sqref="A79:D95">
    <cfRule type="expression" dxfId="112" priority="2">
      <formula>IF($D$8="Professional Secrecy Protection",TRUE,FALSE)</formula>
    </cfRule>
  </conditionalFormatting>
  <conditionalFormatting sqref="A97:D104 A105:C106 A107:D107 A108:C108 A109:D109 A110:C110 A111:D115">
    <cfRule type="expression" dxfId="111" priority="30">
      <formula>IF(CONCATENATE($D$8,$C$95)="Clause 14 of the EU SCCYes",TRUE,FALSE)</formula>
    </cfRule>
  </conditionalFormatting>
  <conditionalFormatting sqref="A123:D132">
    <cfRule type="expression" dxfId="110" priority="1">
      <formula>IF($D$8="Professional Secrecy Protection",TRUE,FALSE)</formula>
    </cfRule>
  </conditionalFormatting>
  <conditionalFormatting sqref="A133:D139">
    <cfRule type="expression" dxfId="109" priority="5">
      <formula>IF(CONCATENATE($D$8,$C$131)="Clause 14 of the EU SCCYes",TRUE,FALSE)</formula>
    </cfRule>
  </conditionalFormatting>
  <conditionalFormatting sqref="A140:D140 A141">
    <cfRule type="expression" dxfId="108" priority="22">
      <formula>IF($D$8="Professional Secrecy Protection",TRUE,FALSE)</formula>
    </cfRule>
  </conditionalFormatting>
  <conditionalFormatting sqref="B141:D141">
    <cfRule type="expression" dxfId="107" priority="14">
      <formula>IF(CONCATENATE($D$8,$C$131)="Clause 14 of the EU SCCYes",TRUE,FALSE)</formula>
    </cfRule>
  </conditionalFormatting>
  <conditionalFormatting sqref="C25:D25">
    <cfRule type="expression" dxfId="106" priority="42">
      <formula>IF($D$8="Professional Secrecy Protection",TRUE,FALSE)</formula>
    </cfRule>
    <cfRule type="cellIs" dxfId="105" priority="46" operator="equal">
      <formula>"Yes"</formula>
    </cfRule>
    <cfRule type="cellIs" dxfId="104" priority="45" operator="equal">
      <formula>"No, proceed with detailed analysis"</formula>
    </cfRule>
  </conditionalFormatting>
  <conditionalFormatting sqref="C58:D58">
    <cfRule type="cellIs" dxfId="103" priority="41" operator="equal">
      <formula>"Yes"</formula>
    </cfRule>
    <cfRule type="cellIs" dxfId="102" priority="40" operator="equal">
      <formula>"No, proceed with detailed analysis"</formula>
    </cfRule>
    <cfRule type="expression" dxfId="101" priority="38">
      <formula>IF($D$8="Professional Secrecy Protection",TRUE,FALSE)</formula>
    </cfRule>
  </conditionalFormatting>
  <conditionalFormatting sqref="C95:D95">
    <cfRule type="cellIs" dxfId="100" priority="35" operator="equal">
      <formula>"No, proceed with detailed analysis"</formula>
    </cfRule>
    <cfRule type="expression" dxfId="99" priority="33">
      <formula>IF($D$8="Professional Secrecy Protection",TRUE,FALSE)</formula>
    </cfRule>
    <cfRule type="cellIs" dxfId="98" priority="36" operator="equal">
      <formula>"Yes"</formula>
    </cfRule>
  </conditionalFormatting>
  <conditionalFormatting sqref="C131:D132 C140:D140">
    <cfRule type="expression" dxfId="97" priority="21">
      <formula>IF($D$8="Professional Secrecy Protection",TRUE,FALSE)</formula>
    </cfRule>
  </conditionalFormatting>
  <conditionalFormatting sqref="C140:D140 C131:D132">
    <cfRule type="cellIs" dxfId="96" priority="24" operator="equal">
      <formula>"Yes"</formula>
    </cfRule>
    <cfRule type="cellIs" dxfId="95" priority="23" operator="equal">
      <formula>"No, proceed with detailed analysis"</formula>
    </cfRule>
  </conditionalFormatting>
  <conditionalFormatting sqref="C151:D151">
    <cfRule type="cellIs" dxfId="94" priority="32" operator="equal">
      <formula>"Yes"</formula>
    </cfRule>
    <cfRule type="cellIs" dxfId="93" priority="31" operator="equal">
      <formula>"No, additional considerations necessary"</formula>
    </cfRule>
  </conditionalFormatting>
  <conditionalFormatting sqref="D105">
    <cfRule type="expression" dxfId="92" priority="12">
      <formula>IF(CONCATENATE($D$8,$C$58)="Clause 14 of the EU SCCYes",TRUE,FALSE)</formula>
    </cfRule>
  </conditionalFormatting>
  <conditionalFormatting sqref="D106">
    <cfRule type="expression" dxfId="91" priority="11">
      <formula>IF(CONCATENATE($D$8,$C$25)="Clause 14 of the EU SCCYes",TRUE,FALSE)</formula>
    </cfRule>
  </conditionalFormatting>
  <conditionalFormatting sqref="D108">
    <cfRule type="expression" dxfId="90" priority="10">
      <formula>IF(CONCATENATE($D$8,$C$25)="Clause 14 of the EU SCCYes",TRUE,FALSE)</formula>
    </cfRule>
  </conditionalFormatting>
  <conditionalFormatting sqref="D110">
    <cfRule type="expression" dxfId="89" priority="9">
      <formula>IF(CONCATENATE($D$8,$C$58)="Clause 14 of the EU SCCYes",TRUE,FALSE)</formula>
    </cfRule>
  </conditionalFormatting>
  <dataValidations count="2">
    <dataValidation type="list" allowBlank="1" showInputMessage="1" showErrorMessage="1" sqref="C52:C56 C19:C23 C147:C149 C82:C93 C125:C129" xr:uid="{863A0C10-881F-491A-99DD-8FA56DC757B6}">
      <formula1>"Yes,No"</formula1>
    </dataValidation>
    <dataValidation type="list" allowBlank="1" showInputMessage="1" showErrorMessage="1" sqref="D8" xr:uid="{A6A6043F-566C-4D7D-B707-89B0E4A28EE0}">
      <formula1>"Professional Secrecy Protection,Clause 14 of the EU SCC"</formula1>
    </dataValidation>
  </dataValidations>
  <pageMargins left="0.7" right="0.7" top="0.78740157499999996" bottom="0.78740157499999996"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39A6-FD7F-46A0-8DBB-7919FAE84464}">
  <dimension ref="A1:H161"/>
  <sheetViews>
    <sheetView zoomScale="85" zoomScaleNormal="85" workbookViewId="0">
      <selection sqref="A1:C1"/>
    </sheetView>
  </sheetViews>
  <sheetFormatPr baseColWidth="10" defaultColWidth="10.88671875" defaultRowHeight="14.4" x14ac:dyDescent="0.3"/>
  <cols>
    <col min="1" max="1" width="5.6640625" customWidth="1"/>
    <col min="2" max="2" width="63.44140625" customWidth="1"/>
    <col min="3" max="3" width="7.88671875" customWidth="1"/>
    <col min="4" max="4" width="53.44140625" customWidth="1"/>
  </cols>
  <sheetData>
    <row r="1" spans="1:4" ht="23.4" x14ac:dyDescent="0.3">
      <c r="A1" s="209" t="s">
        <v>189</v>
      </c>
      <c r="B1" s="209"/>
      <c r="C1" s="209"/>
      <c r="D1" s="34" t="s">
        <v>79</v>
      </c>
    </row>
    <row r="2" spans="1:4" ht="61.95" customHeight="1" x14ac:dyDescent="0.3">
      <c r="A2" s="210" t="s">
        <v>190</v>
      </c>
      <c r="B2" s="210"/>
      <c r="C2" s="210"/>
      <c r="D2" s="29" t="s">
        <v>20</v>
      </c>
    </row>
    <row r="3" spans="1:4" x14ac:dyDescent="0.3">
      <c r="A3" s="199" t="s">
        <v>299</v>
      </c>
      <c r="B3" s="199"/>
    </row>
    <row r="4" spans="1:4" x14ac:dyDescent="0.3">
      <c r="A4" s="81"/>
      <c r="B4" s="81"/>
    </row>
    <row r="5" spans="1:4" ht="15.6" x14ac:dyDescent="0.3">
      <c r="A5" s="3" t="s">
        <v>191</v>
      </c>
      <c r="D5" s="82" t="s">
        <v>744</v>
      </c>
    </row>
    <row r="6" spans="1:4" x14ac:dyDescent="0.3">
      <c r="A6" s="3" t="s">
        <v>193</v>
      </c>
      <c r="D6" s="123" t="s">
        <v>745</v>
      </c>
    </row>
    <row r="7" spans="1:4" x14ac:dyDescent="0.3">
      <c r="A7" s="3" t="s">
        <v>195</v>
      </c>
      <c r="D7" s="100">
        <v>44592</v>
      </c>
    </row>
    <row r="8" spans="1:4" ht="16.2" x14ac:dyDescent="0.3">
      <c r="A8" t="s">
        <v>197</v>
      </c>
      <c r="D8" s="38" t="s">
        <v>198</v>
      </c>
    </row>
    <row r="10" spans="1:4" x14ac:dyDescent="0.3">
      <c r="A10" s="211" t="s">
        <v>199</v>
      </c>
      <c r="B10" s="211"/>
      <c r="C10" s="211"/>
      <c r="D10" s="211"/>
    </row>
    <row r="12" spans="1:4" ht="15.6" x14ac:dyDescent="0.3">
      <c r="A12" s="212" t="s">
        <v>200</v>
      </c>
      <c r="B12" s="212"/>
      <c r="C12" s="212"/>
      <c r="D12" s="212"/>
    </row>
    <row r="14" spans="1:4" ht="94.05" customHeight="1" x14ac:dyDescent="0.3">
      <c r="A14" s="208" t="s">
        <v>201</v>
      </c>
      <c r="B14" s="208"/>
      <c r="C14" s="208"/>
      <c r="D14" s="208"/>
    </row>
    <row r="15" spans="1:4" ht="72" x14ac:dyDescent="0.3">
      <c r="A15" s="213" t="s">
        <v>202</v>
      </c>
      <c r="B15" s="213"/>
      <c r="C15" s="84"/>
      <c r="D15" s="85" t="s">
        <v>746</v>
      </c>
    </row>
    <row r="16" spans="1:4" x14ac:dyDescent="0.3">
      <c r="A16" s="86"/>
      <c r="B16" s="86"/>
      <c r="C16" s="84"/>
      <c r="D16" s="87"/>
    </row>
    <row r="17" spans="1:4" ht="16.2" x14ac:dyDescent="0.3">
      <c r="A17" s="88" t="s">
        <v>204</v>
      </c>
      <c r="B17" s="86"/>
      <c r="C17" s="84"/>
      <c r="D17" s="87"/>
    </row>
    <row r="18" spans="1:4" x14ac:dyDescent="0.3">
      <c r="D18" s="89" t="s">
        <v>62</v>
      </c>
    </row>
    <row r="19" spans="1:4" ht="409.6" x14ac:dyDescent="0.3">
      <c r="A19" s="5" t="s">
        <v>205</v>
      </c>
      <c r="B19" s="6" t="s">
        <v>206</v>
      </c>
      <c r="C19" s="38" t="s">
        <v>10</v>
      </c>
      <c r="D19" s="90" t="s">
        <v>747</v>
      </c>
    </row>
    <row r="20" spans="1:4" ht="409.6" x14ac:dyDescent="0.3">
      <c r="A20" s="5" t="s">
        <v>207</v>
      </c>
      <c r="B20" s="6" t="s">
        <v>208</v>
      </c>
      <c r="C20" s="38" t="s">
        <v>10</v>
      </c>
      <c r="D20" s="90" t="s">
        <v>748</v>
      </c>
    </row>
    <row r="21" spans="1:4" ht="110.4" x14ac:dyDescent="0.3">
      <c r="A21" s="5" t="s">
        <v>209</v>
      </c>
      <c r="B21" s="6" t="s">
        <v>210</v>
      </c>
      <c r="C21" s="38" t="s">
        <v>10</v>
      </c>
      <c r="D21" s="90" t="s">
        <v>749</v>
      </c>
    </row>
    <row r="22" spans="1:4" ht="165.6" x14ac:dyDescent="0.3">
      <c r="A22" s="5" t="s">
        <v>211</v>
      </c>
      <c r="B22" s="6" t="s">
        <v>306</v>
      </c>
      <c r="C22" s="38" t="s">
        <v>10</v>
      </c>
      <c r="D22" s="90" t="s">
        <v>750</v>
      </c>
    </row>
    <row r="23" spans="1:4" ht="110.4" x14ac:dyDescent="0.3">
      <c r="A23" s="5" t="s">
        <v>212</v>
      </c>
      <c r="B23" s="6" t="s">
        <v>213</v>
      </c>
      <c r="C23" s="38" t="s">
        <v>10</v>
      </c>
      <c r="D23" s="90" t="s">
        <v>751</v>
      </c>
    </row>
    <row r="24" spans="1:4" x14ac:dyDescent="0.3">
      <c r="A24" s="5"/>
      <c r="B24" s="6"/>
      <c r="D24" s="90"/>
    </row>
    <row r="25" spans="1:4" x14ac:dyDescent="0.3">
      <c r="A25" s="9" t="s">
        <v>214</v>
      </c>
      <c r="B25" s="6"/>
      <c r="C25" s="214" t="str">
        <f>IF(CONCATENATE(C19,C20,C21,C22,C23)="YesYesYesYesYes", "Yes","No, proceed with detailed analysis")</f>
        <v>Yes</v>
      </c>
      <c r="D25" s="214"/>
    </row>
    <row r="26" spans="1:4" x14ac:dyDescent="0.3">
      <c r="A26" s="5"/>
      <c r="B26" s="6"/>
      <c r="D26" s="90"/>
    </row>
    <row r="27" spans="1:4" x14ac:dyDescent="0.3">
      <c r="A27" s="81" t="s">
        <v>215</v>
      </c>
    </row>
    <row r="28" spans="1:4" x14ac:dyDescent="0.3">
      <c r="D28" s="91" t="s">
        <v>216</v>
      </c>
    </row>
    <row r="29" spans="1:4" ht="100.8" x14ac:dyDescent="0.3">
      <c r="A29" s="6" t="s">
        <v>0</v>
      </c>
      <c r="B29" s="6" t="s">
        <v>217</v>
      </c>
      <c r="D29" s="90" t="s">
        <v>203</v>
      </c>
    </row>
    <row r="30" spans="1:4" ht="43.2" x14ac:dyDescent="0.3">
      <c r="A30" s="6" t="s">
        <v>1</v>
      </c>
      <c r="B30" s="6" t="s">
        <v>218</v>
      </c>
      <c r="D30" s="90"/>
    </row>
    <row r="31" spans="1:4" ht="57.6" x14ac:dyDescent="0.3">
      <c r="A31" s="6" t="s">
        <v>2</v>
      </c>
      <c r="B31" s="6" t="s">
        <v>219</v>
      </c>
      <c r="D31" s="90" t="s">
        <v>203</v>
      </c>
    </row>
    <row r="32" spans="1:4" ht="43.2" x14ac:dyDescent="0.3">
      <c r="A32" s="6" t="s">
        <v>4</v>
      </c>
      <c r="B32" s="6" t="s">
        <v>220</v>
      </c>
      <c r="D32" s="90" t="s">
        <v>203</v>
      </c>
    </row>
    <row r="33" spans="1:4" ht="100.8" x14ac:dyDescent="0.3">
      <c r="A33" s="6" t="s">
        <v>5</v>
      </c>
      <c r="B33" s="6" t="s">
        <v>221</v>
      </c>
      <c r="D33" s="90" t="s">
        <v>203</v>
      </c>
    </row>
    <row r="34" spans="1:4" ht="43.2" x14ac:dyDescent="0.3">
      <c r="A34" s="6" t="s">
        <v>6</v>
      </c>
      <c r="B34" s="6" t="s">
        <v>222</v>
      </c>
      <c r="D34" s="90" t="s">
        <v>203</v>
      </c>
    </row>
    <row r="35" spans="1:4" ht="57.6" x14ac:dyDescent="0.3">
      <c r="A35" s="6" t="s">
        <v>7</v>
      </c>
      <c r="B35" s="6" t="s">
        <v>223</v>
      </c>
      <c r="D35" s="90" t="s">
        <v>203</v>
      </c>
    </row>
    <row r="36" spans="1:4" ht="57.6" x14ac:dyDescent="0.3">
      <c r="A36" s="6" t="s">
        <v>11</v>
      </c>
      <c r="B36" s="6" t="s">
        <v>224</v>
      </c>
      <c r="D36" s="90" t="s">
        <v>203</v>
      </c>
    </row>
    <row r="37" spans="1:4" ht="57.6" x14ac:dyDescent="0.3">
      <c r="A37" s="6" t="s">
        <v>12</v>
      </c>
      <c r="B37" s="6" t="s">
        <v>225</v>
      </c>
      <c r="D37" s="90" t="s">
        <v>203</v>
      </c>
    </row>
    <row r="38" spans="1:4" ht="43.2" x14ac:dyDescent="0.3">
      <c r="A38" s="6" t="s">
        <v>153</v>
      </c>
      <c r="B38" s="6" t="s">
        <v>226</v>
      </c>
      <c r="D38" s="90" t="s">
        <v>203</v>
      </c>
    </row>
    <row r="39" spans="1:4" ht="57.6" x14ac:dyDescent="0.3">
      <c r="A39" s="5" t="s">
        <v>76</v>
      </c>
      <c r="B39" s="6" t="s">
        <v>227</v>
      </c>
      <c r="D39" s="90" t="s">
        <v>203</v>
      </c>
    </row>
    <row r="40" spans="1:4" ht="57.6" x14ac:dyDescent="0.3">
      <c r="A40" s="5" t="s">
        <v>154</v>
      </c>
      <c r="B40" s="6" t="s">
        <v>228</v>
      </c>
      <c r="D40" s="90" t="s">
        <v>203</v>
      </c>
    </row>
    <row r="41" spans="1:4" ht="28.8" x14ac:dyDescent="0.3">
      <c r="A41" s="5" t="s">
        <v>229</v>
      </c>
      <c r="B41" s="6" t="s">
        <v>230</v>
      </c>
      <c r="D41" s="90" t="s">
        <v>203</v>
      </c>
    </row>
    <row r="42" spans="1:4" x14ac:dyDescent="0.3">
      <c r="A42" s="6"/>
      <c r="B42" s="6"/>
      <c r="D42" s="90"/>
    </row>
    <row r="43" spans="1:4" x14ac:dyDescent="0.3">
      <c r="A43" s="6"/>
      <c r="B43" s="6" t="s">
        <v>231</v>
      </c>
      <c r="D43" s="90" t="s">
        <v>203</v>
      </c>
    </row>
    <row r="45" spans="1:4" ht="15.6" x14ac:dyDescent="0.3">
      <c r="A45" s="212" t="s">
        <v>232</v>
      </c>
      <c r="B45" s="212"/>
      <c r="C45" s="212"/>
      <c r="D45" s="212"/>
    </row>
    <row r="47" spans="1:4" ht="88.5" customHeight="1" x14ac:dyDescent="0.3">
      <c r="A47" s="208" t="s">
        <v>233</v>
      </c>
      <c r="B47" s="208"/>
      <c r="C47" s="208"/>
      <c r="D47" s="208"/>
    </row>
    <row r="48" spans="1:4" ht="28.8" x14ac:dyDescent="0.3">
      <c r="A48" s="213" t="s">
        <v>202</v>
      </c>
      <c r="B48" s="213"/>
      <c r="C48" s="84"/>
      <c r="D48" s="85" t="s">
        <v>752</v>
      </c>
    </row>
    <row r="49" spans="1:4" x14ac:dyDescent="0.3">
      <c r="A49" s="86"/>
      <c r="B49" s="86"/>
      <c r="C49" s="84"/>
      <c r="D49" s="87"/>
    </row>
    <row r="50" spans="1:4" ht="16.2" x14ac:dyDescent="0.3">
      <c r="A50" s="88" t="s">
        <v>204</v>
      </c>
      <c r="B50" s="86"/>
      <c r="C50" s="84"/>
      <c r="D50" s="87"/>
    </row>
    <row r="51" spans="1:4" x14ac:dyDescent="0.3">
      <c r="D51" s="89" t="s">
        <v>62</v>
      </c>
    </row>
    <row r="52" spans="1:4" ht="386.4" x14ac:dyDescent="0.3">
      <c r="A52" s="5" t="s">
        <v>205</v>
      </c>
      <c r="B52" s="6" t="s">
        <v>206</v>
      </c>
      <c r="C52" s="38" t="s">
        <v>10</v>
      </c>
      <c r="D52" s="90" t="s">
        <v>753</v>
      </c>
    </row>
    <row r="53" spans="1:4" ht="55.2" x14ac:dyDescent="0.3">
      <c r="A53" s="5" t="s">
        <v>207</v>
      </c>
      <c r="B53" s="6" t="s">
        <v>208</v>
      </c>
      <c r="C53" s="38" t="s">
        <v>10</v>
      </c>
      <c r="D53" s="90" t="s">
        <v>754</v>
      </c>
    </row>
    <row r="54" spans="1:4" ht="151.80000000000001" x14ac:dyDescent="0.3">
      <c r="A54" s="5" t="s">
        <v>209</v>
      </c>
      <c r="B54" s="6" t="s">
        <v>210</v>
      </c>
      <c r="C54" s="38" t="s">
        <v>10</v>
      </c>
      <c r="D54" s="90" t="s">
        <v>755</v>
      </c>
    </row>
    <row r="55" spans="1:4" ht="55.2" x14ac:dyDescent="0.3">
      <c r="A55" s="5" t="s">
        <v>211</v>
      </c>
      <c r="B55" s="6" t="s">
        <v>306</v>
      </c>
      <c r="C55" s="38" t="s">
        <v>10</v>
      </c>
      <c r="D55" s="90" t="s">
        <v>756</v>
      </c>
    </row>
    <row r="56" spans="1:4" ht="96.6" x14ac:dyDescent="0.3">
      <c r="A56" s="5" t="s">
        <v>212</v>
      </c>
      <c r="B56" s="6" t="s">
        <v>213</v>
      </c>
      <c r="C56" s="38" t="s">
        <v>10</v>
      </c>
      <c r="D56" s="90" t="s">
        <v>757</v>
      </c>
    </row>
    <row r="57" spans="1:4" x14ac:dyDescent="0.3">
      <c r="A57" s="5"/>
      <c r="B57" s="6"/>
      <c r="D57" s="90"/>
    </row>
    <row r="58" spans="1:4" x14ac:dyDescent="0.3">
      <c r="A58" s="9" t="s">
        <v>214</v>
      </c>
      <c r="B58" s="6"/>
      <c r="C58" s="214" t="str">
        <f>IF(CONCATENATE(C52,C53,C54,C55,C56)="YesYesYesYesYes", "Yes","No, proceed with detailed analysis")</f>
        <v>Yes</v>
      </c>
      <c r="D58" s="214"/>
    </row>
    <row r="59" spans="1:4" x14ac:dyDescent="0.3">
      <c r="A59" s="86"/>
      <c r="B59" s="86"/>
      <c r="C59" s="84"/>
      <c r="D59" s="87"/>
    </row>
    <row r="60" spans="1:4" x14ac:dyDescent="0.3">
      <c r="A60" s="81" t="s">
        <v>215</v>
      </c>
    </row>
    <row r="61" spans="1:4" x14ac:dyDescent="0.3">
      <c r="D61" s="92" t="s">
        <v>216</v>
      </c>
    </row>
    <row r="62" spans="1:4" ht="72" x14ac:dyDescent="0.3">
      <c r="A62" s="6" t="s">
        <v>0</v>
      </c>
      <c r="B62" s="6" t="s">
        <v>234</v>
      </c>
      <c r="D62" s="90" t="s">
        <v>203</v>
      </c>
    </row>
    <row r="63" spans="1:4" ht="57.6" x14ac:dyDescent="0.3">
      <c r="A63" s="6" t="s">
        <v>1</v>
      </c>
      <c r="B63" s="6" t="s">
        <v>235</v>
      </c>
      <c r="D63" s="90" t="s">
        <v>203</v>
      </c>
    </row>
    <row r="64" spans="1:4" ht="43.2" x14ac:dyDescent="0.3">
      <c r="A64" s="6" t="s">
        <v>2</v>
      </c>
      <c r="B64" s="6" t="s">
        <v>236</v>
      </c>
      <c r="D64" s="90"/>
    </row>
    <row r="65" spans="1:4" ht="72" x14ac:dyDescent="0.3">
      <c r="A65" s="6" t="s">
        <v>4</v>
      </c>
      <c r="B65" s="6" t="s">
        <v>237</v>
      </c>
      <c r="D65" s="90" t="s">
        <v>203</v>
      </c>
    </row>
    <row r="66" spans="1:4" ht="57.6" x14ac:dyDescent="0.3">
      <c r="A66" s="6" t="s">
        <v>5</v>
      </c>
      <c r="B66" s="6" t="s">
        <v>238</v>
      </c>
      <c r="D66" s="90" t="s">
        <v>203</v>
      </c>
    </row>
    <row r="67" spans="1:4" ht="28.8" x14ac:dyDescent="0.3">
      <c r="A67" s="6" t="s">
        <v>6</v>
      </c>
      <c r="B67" s="6" t="s">
        <v>239</v>
      </c>
      <c r="D67" s="90" t="s">
        <v>203</v>
      </c>
    </row>
    <row r="68" spans="1:4" ht="28.8" x14ac:dyDescent="0.3">
      <c r="A68" s="5" t="s">
        <v>7</v>
      </c>
      <c r="B68" s="6" t="s">
        <v>240</v>
      </c>
      <c r="D68" s="90" t="s">
        <v>203</v>
      </c>
    </row>
    <row r="69" spans="1:4" ht="28.8" x14ac:dyDescent="0.3">
      <c r="A69" s="5" t="s">
        <v>11</v>
      </c>
      <c r="B69" s="6" t="s">
        <v>241</v>
      </c>
      <c r="D69" s="90" t="s">
        <v>203</v>
      </c>
    </row>
    <row r="70" spans="1:4" ht="28.8" x14ac:dyDescent="0.3">
      <c r="A70" s="5" t="s">
        <v>12</v>
      </c>
      <c r="B70" s="6" t="s">
        <v>230</v>
      </c>
      <c r="D70" s="90" t="s">
        <v>203</v>
      </c>
    </row>
    <row r="71" spans="1:4" x14ac:dyDescent="0.3">
      <c r="A71" s="6"/>
      <c r="B71" s="6"/>
      <c r="D71" s="90"/>
    </row>
    <row r="72" spans="1:4" x14ac:dyDescent="0.3">
      <c r="A72" s="6"/>
      <c r="B72" s="6" t="s">
        <v>231</v>
      </c>
      <c r="D72" s="90" t="s">
        <v>203</v>
      </c>
    </row>
    <row r="73" spans="1:4" x14ac:dyDescent="0.3">
      <c r="A73" s="6"/>
      <c r="B73" s="6"/>
      <c r="D73" s="90"/>
    </row>
    <row r="74" spans="1:4" ht="15.6" x14ac:dyDescent="0.3">
      <c r="A74" s="212" t="s">
        <v>242</v>
      </c>
      <c r="B74" s="212"/>
      <c r="C74" s="212"/>
      <c r="D74" s="212"/>
    </row>
    <row r="75" spans="1:4" ht="15.6" x14ac:dyDescent="0.3">
      <c r="A75" s="93"/>
    </row>
    <row r="76" spans="1:4" ht="114.45" customHeight="1" x14ac:dyDescent="0.3">
      <c r="A76" s="208" t="s">
        <v>243</v>
      </c>
      <c r="B76" s="208"/>
      <c r="C76" s="208"/>
      <c r="D76" s="208"/>
    </row>
    <row r="77" spans="1:4" ht="187.2" x14ac:dyDescent="0.3">
      <c r="A77" s="213" t="s">
        <v>202</v>
      </c>
      <c r="B77" s="213"/>
      <c r="C77" s="84"/>
      <c r="D77" s="85" t="s">
        <v>758</v>
      </c>
    </row>
    <row r="78" spans="1:4" x14ac:dyDescent="0.3">
      <c r="A78" s="86"/>
      <c r="B78" s="86"/>
      <c r="C78" s="84"/>
      <c r="D78" s="87"/>
    </row>
    <row r="79" spans="1:4" ht="16.2" x14ac:dyDescent="0.3">
      <c r="A79" s="88" t="s">
        <v>244</v>
      </c>
      <c r="B79" s="86"/>
      <c r="C79" s="84"/>
      <c r="D79" s="87"/>
    </row>
    <row r="80" spans="1:4" x14ac:dyDescent="0.3">
      <c r="D80" s="89" t="s">
        <v>62</v>
      </c>
    </row>
    <row r="81" spans="1:4" ht="28.8" x14ac:dyDescent="0.3">
      <c r="A81" s="5" t="s">
        <v>205</v>
      </c>
      <c r="B81" s="6" t="s">
        <v>245</v>
      </c>
      <c r="C81" s="94"/>
      <c r="D81" s="90"/>
    </row>
    <row r="82" spans="1:4" ht="28.8" x14ac:dyDescent="0.3">
      <c r="A82" s="5"/>
      <c r="B82" s="95" t="s">
        <v>246</v>
      </c>
      <c r="C82" s="38" t="s">
        <v>10</v>
      </c>
      <c r="D82" s="90" t="s">
        <v>444</v>
      </c>
    </row>
    <row r="83" spans="1:4" ht="28.8" x14ac:dyDescent="0.3">
      <c r="A83" s="5"/>
      <c r="B83" s="95" t="s">
        <v>247</v>
      </c>
      <c r="C83" s="38" t="s">
        <v>10</v>
      </c>
      <c r="D83" s="90" t="s">
        <v>444</v>
      </c>
    </row>
    <row r="84" spans="1:4" ht="28.8" x14ac:dyDescent="0.3">
      <c r="A84" s="5"/>
      <c r="B84" s="95" t="s">
        <v>248</v>
      </c>
      <c r="C84" s="38" t="s">
        <v>10</v>
      </c>
      <c r="D84" s="90" t="s">
        <v>444</v>
      </c>
    </row>
    <row r="85" spans="1:4" ht="28.8" x14ac:dyDescent="0.3">
      <c r="A85" s="5"/>
      <c r="B85" s="95" t="s">
        <v>249</v>
      </c>
      <c r="C85" s="38" t="s">
        <v>10</v>
      </c>
      <c r="D85" s="90" t="s">
        <v>444</v>
      </c>
    </row>
    <row r="86" spans="1:4" ht="28.8" x14ac:dyDescent="0.3">
      <c r="A86" s="5"/>
      <c r="B86" s="95" t="s">
        <v>250</v>
      </c>
      <c r="C86" s="38" t="s">
        <v>10</v>
      </c>
      <c r="D86" s="90" t="s">
        <v>444</v>
      </c>
    </row>
    <row r="87" spans="1:4" ht="28.8" x14ac:dyDescent="0.3">
      <c r="A87" s="5"/>
      <c r="B87" s="95" t="s">
        <v>251</v>
      </c>
      <c r="C87" s="38" t="s">
        <v>10</v>
      </c>
      <c r="D87" s="90" t="s">
        <v>444</v>
      </c>
    </row>
    <row r="88" spans="1:4" ht="28.8" x14ac:dyDescent="0.3">
      <c r="A88" s="5"/>
      <c r="B88" s="95" t="s">
        <v>252</v>
      </c>
      <c r="C88" s="38" t="s">
        <v>10</v>
      </c>
      <c r="D88" s="90" t="s">
        <v>444</v>
      </c>
    </row>
    <row r="89" spans="1:4" ht="28.8" x14ac:dyDescent="0.3">
      <c r="A89" s="5"/>
      <c r="B89" s="95" t="s">
        <v>253</v>
      </c>
      <c r="C89" s="38" t="s">
        <v>10</v>
      </c>
      <c r="D89" s="90" t="s">
        <v>444</v>
      </c>
    </row>
    <row r="90" spans="1:4" ht="45" x14ac:dyDescent="0.3">
      <c r="A90" s="5" t="s">
        <v>207</v>
      </c>
      <c r="B90" s="6" t="s">
        <v>208</v>
      </c>
      <c r="C90" s="38" t="s">
        <v>10</v>
      </c>
      <c r="D90" s="90" t="s">
        <v>444</v>
      </c>
    </row>
    <row r="91" spans="1:4" x14ac:dyDescent="0.3">
      <c r="A91" s="5" t="s">
        <v>209</v>
      </c>
      <c r="B91" s="6" t="s">
        <v>210</v>
      </c>
      <c r="C91" s="38" t="s">
        <v>10</v>
      </c>
      <c r="D91" s="90" t="s">
        <v>444</v>
      </c>
    </row>
    <row r="92" spans="1:4" ht="43.2" x14ac:dyDescent="0.3">
      <c r="A92" s="5" t="s">
        <v>211</v>
      </c>
      <c r="B92" s="6" t="s">
        <v>306</v>
      </c>
      <c r="C92" s="38" t="s">
        <v>10</v>
      </c>
      <c r="D92" s="90" t="s">
        <v>444</v>
      </c>
    </row>
    <row r="93" spans="1:4" ht="28.8" x14ac:dyDescent="0.3">
      <c r="A93" s="5" t="s">
        <v>212</v>
      </c>
      <c r="B93" s="6" t="s">
        <v>213</v>
      </c>
      <c r="C93" s="38" t="s">
        <v>10</v>
      </c>
      <c r="D93" s="90" t="s">
        <v>444</v>
      </c>
    </row>
    <row r="94" spans="1:4" x14ac:dyDescent="0.3">
      <c r="A94" s="5"/>
      <c r="B94" s="6"/>
      <c r="D94" s="90"/>
    </row>
    <row r="95" spans="1:4" x14ac:dyDescent="0.3">
      <c r="A95" s="9" t="s">
        <v>214</v>
      </c>
      <c r="B95" s="6"/>
      <c r="C95" s="214" t="str">
        <f>IF(CONCATENATE(C91,C90,C92,C93,C82,C83,C84,C85,C86,C87)="YesYesYesYesYesYesYesYesYesYes", "Yes","No, proceed with detailed analysis")</f>
        <v>Yes</v>
      </c>
      <c r="D95" s="214"/>
    </row>
    <row r="96" spans="1:4" x14ac:dyDescent="0.3">
      <c r="A96" s="86"/>
      <c r="B96" s="86"/>
      <c r="C96" s="84"/>
      <c r="D96" s="87"/>
    </row>
    <row r="97" spans="1:4" x14ac:dyDescent="0.3">
      <c r="A97" s="81" t="s">
        <v>215</v>
      </c>
      <c r="B97" s="96"/>
      <c r="C97" s="84"/>
      <c r="D97" s="87"/>
    </row>
    <row r="98" spans="1:4" x14ac:dyDescent="0.3">
      <c r="D98" s="91" t="s">
        <v>216</v>
      </c>
    </row>
    <row r="99" spans="1:4" ht="57.6" x14ac:dyDescent="0.3">
      <c r="A99" s="6" t="s">
        <v>0</v>
      </c>
      <c r="B99" s="6" t="s">
        <v>254</v>
      </c>
      <c r="D99" s="90" t="s">
        <v>203</v>
      </c>
    </row>
    <row r="100" spans="1:4" ht="28.8" x14ac:dyDescent="0.3">
      <c r="A100" s="5" t="s">
        <v>1</v>
      </c>
      <c r="B100" s="6" t="s">
        <v>255</v>
      </c>
      <c r="D100" s="90" t="s">
        <v>203</v>
      </c>
    </row>
    <row r="101" spans="1:4" ht="57.6" x14ac:dyDescent="0.3">
      <c r="A101" s="5" t="s">
        <v>2</v>
      </c>
      <c r="B101" s="6" t="s">
        <v>256</v>
      </c>
      <c r="D101" s="90" t="s">
        <v>203</v>
      </c>
    </row>
    <row r="102" spans="1:4" ht="43.2" x14ac:dyDescent="0.3">
      <c r="A102" s="5" t="s">
        <v>4</v>
      </c>
      <c r="B102" s="6" t="s">
        <v>257</v>
      </c>
      <c r="D102" s="90" t="s">
        <v>203</v>
      </c>
    </row>
    <row r="103" spans="1:4" ht="115.2" x14ac:dyDescent="0.3">
      <c r="A103" s="5" t="s">
        <v>5</v>
      </c>
      <c r="B103" s="6" t="s">
        <v>258</v>
      </c>
      <c r="D103" s="90" t="s">
        <v>203</v>
      </c>
    </row>
    <row r="104" spans="1:4" ht="43.2" x14ac:dyDescent="0.3">
      <c r="A104" s="5" t="s">
        <v>6</v>
      </c>
      <c r="B104" s="6" t="s">
        <v>259</v>
      </c>
      <c r="D104" s="90" t="s">
        <v>203</v>
      </c>
    </row>
    <row r="105" spans="1:4" ht="57.6" x14ac:dyDescent="0.3">
      <c r="A105" s="5" t="s">
        <v>7</v>
      </c>
      <c r="B105" s="6" t="s">
        <v>260</v>
      </c>
      <c r="D105" s="90" t="s">
        <v>203</v>
      </c>
    </row>
    <row r="106" spans="1:4" ht="57.6" x14ac:dyDescent="0.3">
      <c r="A106" s="5" t="s">
        <v>11</v>
      </c>
      <c r="B106" s="6" t="s">
        <v>261</v>
      </c>
      <c r="D106" s="90" t="s">
        <v>203</v>
      </c>
    </row>
    <row r="107" spans="1:4" ht="57.6" x14ac:dyDescent="0.3">
      <c r="A107" s="5" t="s">
        <v>12</v>
      </c>
      <c r="B107" s="6" t="s">
        <v>262</v>
      </c>
      <c r="D107" s="90" t="s">
        <v>203</v>
      </c>
    </row>
    <row r="108" spans="1:4" ht="57.6" x14ac:dyDescent="0.3">
      <c r="A108" s="5" t="s">
        <v>153</v>
      </c>
      <c r="B108" s="6" t="s">
        <v>263</v>
      </c>
      <c r="D108" s="90" t="s">
        <v>203</v>
      </c>
    </row>
    <row r="109" spans="1:4" ht="43.2" x14ac:dyDescent="0.3">
      <c r="A109" s="5" t="s">
        <v>76</v>
      </c>
      <c r="B109" s="6" t="s">
        <v>264</v>
      </c>
      <c r="D109" s="90" t="s">
        <v>203</v>
      </c>
    </row>
    <row r="110" spans="1:4" ht="28.8" x14ac:dyDescent="0.3">
      <c r="A110" s="5" t="s">
        <v>154</v>
      </c>
      <c r="B110" s="6" t="s">
        <v>265</v>
      </c>
      <c r="D110" s="90" t="s">
        <v>203</v>
      </c>
    </row>
    <row r="111" spans="1:4" ht="43.2" x14ac:dyDescent="0.3">
      <c r="A111" s="5" t="s">
        <v>229</v>
      </c>
      <c r="B111" s="6" t="s">
        <v>266</v>
      </c>
      <c r="D111" s="90" t="s">
        <v>203</v>
      </c>
    </row>
    <row r="112" spans="1:4" ht="28.8" x14ac:dyDescent="0.3">
      <c r="A112" s="5" t="s">
        <v>267</v>
      </c>
      <c r="B112" s="6" t="s">
        <v>230</v>
      </c>
      <c r="D112" s="90" t="s">
        <v>203</v>
      </c>
    </row>
    <row r="113" spans="1:4" ht="43.2" x14ac:dyDescent="0.3">
      <c r="A113" s="5" t="s">
        <v>268</v>
      </c>
      <c r="B113" s="6" t="s">
        <v>269</v>
      </c>
      <c r="D113" s="90" t="s">
        <v>203</v>
      </c>
    </row>
    <row r="114" spans="1:4" x14ac:dyDescent="0.3">
      <c r="A114" s="5"/>
      <c r="B114" s="6"/>
      <c r="D114" s="90"/>
    </row>
    <row r="115" spans="1:4" x14ac:dyDescent="0.3">
      <c r="A115" s="6"/>
      <c r="B115" s="6" t="s">
        <v>231</v>
      </c>
      <c r="D115" s="90" t="s">
        <v>203</v>
      </c>
    </row>
    <row r="116" spans="1:4" x14ac:dyDescent="0.3">
      <c r="A116" s="6"/>
      <c r="B116" s="6"/>
      <c r="D116" s="90"/>
    </row>
    <row r="117" spans="1:4" ht="15.6" x14ac:dyDescent="0.3">
      <c r="A117" s="212" t="s">
        <v>270</v>
      </c>
      <c r="B117" s="212"/>
      <c r="C117" s="212"/>
    </row>
    <row r="118" spans="1:4" ht="15.6" x14ac:dyDescent="0.3">
      <c r="A118" s="93"/>
    </row>
    <row r="119" spans="1:4" ht="64.95" customHeight="1" x14ac:dyDescent="0.3">
      <c r="A119" s="208" t="s">
        <v>271</v>
      </c>
      <c r="B119" s="208"/>
      <c r="C119" s="208"/>
      <c r="D119" s="208"/>
    </row>
    <row r="120" spans="1:4" x14ac:dyDescent="0.3">
      <c r="A120" s="6"/>
      <c r="B120" s="6"/>
      <c r="D120" s="90"/>
    </row>
    <row r="121" spans="1:4" ht="43.2" x14ac:dyDescent="0.3">
      <c r="A121" s="213" t="s">
        <v>272</v>
      </c>
      <c r="B121" s="213"/>
      <c r="C121" s="84"/>
      <c r="D121" s="85" t="s">
        <v>759</v>
      </c>
    </row>
    <row r="122" spans="1:4" x14ac:dyDescent="0.3">
      <c r="A122" s="86"/>
      <c r="B122" s="86"/>
      <c r="C122" s="84"/>
      <c r="D122" s="87"/>
    </row>
    <row r="123" spans="1:4" ht="16.2" x14ac:dyDescent="0.3">
      <c r="A123" s="88" t="s">
        <v>273</v>
      </c>
      <c r="B123" s="86"/>
      <c r="C123" s="84"/>
      <c r="D123" s="87"/>
    </row>
    <row r="124" spans="1:4" x14ac:dyDescent="0.3">
      <c r="D124" s="89" t="s">
        <v>62</v>
      </c>
    </row>
    <row r="125" spans="1:4" ht="179.4" x14ac:dyDescent="0.3">
      <c r="A125" s="5" t="s">
        <v>205</v>
      </c>
      <c r="B125" s="6" t="s">
        <v>274</v>
      </c>
      <c r="C125" s="38" t="s">
        <v>10</v>
      </c>
      <c r="D125" s="121" t="s">
        <v>760</v>
      </c>
    </row>
    <row r="126" spans="1:4" ht="45" x14ac:dyDescent="0.3">
      <c r="A126" s="5" t="s">
        <v>207</v>
      </c>
      <c r="B126" s="6" t="s">
        <v>275</v>
      </c>
      <c r="C126" s="38" t="s">
        <v>10</v>
      </c>
      <c r="D126" s="121" t="s">
        <v>761</v>
      </c>
    </row>
    <row r="127" spans="1:4" ht="28.8" x14ac:dyDescent="0.3">
      <c r="A127" s="5" t="s">
        <v>209</v>
      </c>
      <c r="B127" s="6" t="s">
        <v>276</v>
      </c>
      <c r="C127" s="38" t="s">
        <v>10</v>
      </c>
      <c r="D127" s="121" t="s">
        <v>762</v>
      </c>
    </row>
    <row r="128" spans="1:4" ht="165.6" x14ac:dyDescent="0.3">
      <c r="A128" s="5" t="s">
        <v>211</v>
      </c>
      <c r="B128" s="6" t="s">
        <v>306</v>
      </c>
      <c r="C128" s="38" t="s">
        <v>10</v>
      </c>
      <c r="D128" s="122" t="s">
        <v>750</v>
      </c>
    </row>
    <row r="129" spans="1:4" ht="96.6" x14ac:dyDescent="0.3">
      <c r="A129" s="5" t="s">
        <v>212</v>
      </c>
      <c r="B129" s="6" t="s">
        <v>277</v>
      </c>
      <c r="C129" s="38" t="s">
        <v>10</v>
      </c>
      <c r="D129" s="121" t="s">
        <v>763</v>
      </c>
    </row>
    <row r="130" spans="1:4" x14ac:dyDescent="0.3">
      <c r="A130" s="5"/>
      <c r="B130" s="6"/>
      <c r="D130" s="90"/>
    </row>
    <row r="131" spans="1:4" x14ac:dyDescent="0.3">
      <c r="A131" s="9" t="s">
        <v>214</v>
      </c>
      <c r="B131" s="6"/>
      <c r="C131" s="214" t="str">
        <f>IF(CONCATENATE(C125,C126,C127,C128,C129)="YesYesYesYesYes", "Yes","No, proceed with detailed analysis")</f>
        <v>Yes</v>
      </c>
      <c r="D131" s="214"/>
    </row>
    <row r="132" spans="1:4" x14ac:dyDescent="0.3">
      <c r="A132" s="9"/>
      <c r="B132" s="6"/>
      <c r="C132" s="14"/>
      <c r="D132" s="14"/>
    </row>
    <row r="133" spans="1:4" x14ac:dyDescent="0.3">
      <c r="A133" s="81" t="s">
        <v>215</v>
      </c>
      <c r="B133" s="96"/>
      <c r="C133" s="84"/>
      <c r="D133" s="87"/>
    </row>
    <row r="134" spans="1:4" x14ac:dyDescent="0.3">
      <c r="D134" s="91" t="s">
        <v>216</v>
      </c>
    </row>
    <row r="135" spans="1:4" ht="72" x14ac:dyDescent="0.3">
      <c r="A135" s="6" t="s">
        <v>0</v>
      </c>
      <c r="B135" s="6" t="s">
        <v>278</v>
      </c>
      <c r="D135" s="90" t="s">
        <v>203</v>
      </c>
    </row>
    <row r="136" spans="1:4" ht="28.8" x14ac:dyDescent="0.3">
      <c r="A136" s="5" t="s">
        <v>1</v>
      </c>
      <c r="B136" s="6" t="s">
        <v>279</v>
      </c>
      <c r="D136" s="90" t="s">
        <v>203</v>
      </c>
    </row>
    <row r="137" spans="1:4" ht="28.8" x14ac:dyDescent="0.3">
      <c r="A137" s="5" t="s">
        <v>2</v>
      </c>
      <c r="B137" s="6" t="s">
        <v>280</v>
      </c>
      <c r="D137" s="90" t="s">
        <v>203</v>
      </c>
    </row>
    <row r="138" spans="1:4" ht="43.2" x14ac:dyDescent="0.3">
      <c r="A138" s="5" t="s">
        <v>4</v>
      </c>
      <c r="B138" s="6" t="s">
        <v>281</v>
      </c>
      <c r="D138" s="90" t="s">
        <v>203</v>
      </c>
    </row>
    <row r="139" spans="1:4" ht="57.6" x14ac:dyDescent="0.3">
      <c r="A139" s="5" t="s">
        <v>5</v>
      </c>
      <c r="B139" s="6" t="s">
        <v>282</v>
      </c>
      <c r="D139" s="90" t="s">
        <v>203</v>
      </c>
    </row>
    <row r="140" spans="1:4" x14ac:dyDescent="0.3">
      <c r="A140" s="9"/>
      <c r="B140" s="6"/>
      <c r="C140" s="14"/>
      <c r="D140" s="14"/>
    </row>
    <row r="141" spans="1:4" x14ac:dyDescent="0.3">
      <c r="A141" s="9"/>
      <c r="B141" s="6" t="s">
        <v>231</v>
      </c>
      <c r="D141" s="90" t="s">
        <v>203</v>
      </c>
    </row>
    <row r="142" spans="1:4" x14ac:dyDescent="0.3">
      <c r="A142" s="6"/>
      <c r="B142" s="6"/>
      <c r="D142" s="90"/>
    </row>
    <row r="143" spans="1:4" ht="15.6" x14ac:dyDescent="0.3">
      <c r="A143" s="93" t="s">
        <v>283</v>
      </c>
    </row>
    <row r="144" spans="1:4" ht="15.6" x14ac:dyDescent="0.3">
      <c r="A144" s="93"/>
    </row>
    <row r="145" spans="1:8" ht="38.549999999999997" customHeight="1" x14ac:dyDescent="0.3">
      <c r="A145" s="208" t="s">
        <v>284</v>
      </c>
      <c r="B145" s="208"/>
      <c r="C145" s="208"/>
      <c r="D145" s="208"/>
    </row>
    <row r="146" spans="1:8" x14ac:dyDescent="0.3">
      <c r="D146" s="91" t="s">
        <v>62</v>
      </c>
    </row>
    <row r="147" spans="1:8" ht="69" x14ac:dyDescent="0.3">
      <c r="A147" s="3" t="s">
        <v>0</v>
      </c>
      <c r="B147" s="53" t="s">
        <v>285</v>
      </c>
      <c r="C147" s="38" t="s">
        <v>10</v>
      </c>
      <c r="D147" s="122" t="s">
        <v>764</v>
      </c>
    </row>
    <row r="148" spans="1:8" ht="110.4" x14ac:dyDescent="0.3">
      <c r="A148" s="3" t="s">
        <v>1</v>
      </c>
      <c r="B148" s="53" t="s">
        <v>286</v>
      </c>
      <c r="C148" s="38" t="s">
        <v>10</v>
      </c>
      <c r="D148" s="122" t="s">
        <v>765</v>
      </c>
    </row>
    <row r="149" spans="1:8" ht="124.2" x14ac:dyDescent="0.3">
      <c r="A149" s="3" t="s">
        <v>2</v>
      </c>
      <c r="B149" s="53" t="s">
        <v>287</v>
      </c>
      <c r="C149" s="38" t="s">
        <v>10</v>
      </c>
      <c r="D149" s="122" t="s">
        <v>766</v>
      </c>
    </row>
    <row r="151" spans="1:8" x14ac:dyDescent="0.3">
      <c r="A151" s="9" t="s">
        <v>214</v>
      </c>
      <c r="B151" s="6"/>
      <c r="C151" s="214" t="str">
        <f>IF(CONCATENATE(C147,C148,C149)="YesYesYes", "Yes","No, additional considerations necessary")</f>
        <v>Yes</v>
      </c>
      <c r="D151" s="214"/>
    </row>
    <row r="152" spans="1:8" x14ac:dyDescent="0.3">
      <c r="A152" s="6"/>
      <c r="B152" s="6"/>
      <c r="D152" s="90"/>
    </row>
    <row r="153" spans="1:8" x14ac:dyDescent="0.3">
      <c r="A153" s="9"/>
      <c r="B153" s="6"/>
      <c r="D153" s="90"/>
    </row>
    <row r="154" spans="1:8" ht="66.45" customHeight="1" x14ac:dyDescent="0.3">
      <c r="A154" s="215" t="s">
        <v>288</v>
      </c>
      <c r="B154" s="215"/>
      <c r="C154" s="215"/>
      <c r="D154" s="215"/>
    </row>
    <row r="155" spans="1:8" ht="168.45" customHeight="1" x14ac:dyDescent="0.3">
      <c r="A155" s="215" t="s">
        <v>289</v>
      </c>
      <c r="B155" s="215"/>
      <c r="C155" s="215"/>
      <c r="D155" s="215"/>
    </row>
    <row r="156" spans="1:8" ht="101.55" customHeight="1" x14ac:dyDescent="0.3">
      <c r="A156" s="215" t="s">
        <v>290</v>
      </c>
      <c r="B156" s="215"/>
      <c r="C156" s="215"/>
      <c r="D156" s="215"/>
    </row>
    <row r="157" spans="1:8" ht="138.44999999999999" customHeight="1" x14ac:dyDescent="0.3">
      <c r="A157" s="208" t="s">
        <v>291</v>
      </c>
      <c r="B157" s="215"/>
      <c r="C157" s="215"/>
      <c r="D157" s="215"/>
    </row>
    <row r="158" spans="1:8" x14ac:dyDescent="0.3">
      <c r="A158" s="216"/>
      <c r="B158" s="216"/>
      <c r="C158" s="216"/>
      <c r="D158" s="216"/>
    </row>
    <row r="159" spans="1:8" ht="17.55" customHeight="1" x14ac:dyDescent="0.3">
      <c r="A159" s="217" t="s">
        <v>292</v>
      </c>
      <c r="B159" s="217"/>
      <c r="C159" s="217"/>
      <c r="D159" s="217"/>
      <c r="E159" s="56"/>
      <c r="F159" s="56"/>
      <c r="G159" s="56"/>
      <c r="H159" s="56"/>
    </row>
    <row r="160" spans="1:8" x14ac:dyDescent="0.3">
      <c r="A160" s="216"/>
      <c r="B160" s="216"/>
      <c r="C160" s="216"/>
      <c r="D160" s="216"/>
    </row>
    <row r="161" spans="1:7" ht="102.45" customHeight="1" x14ac:dyDescent="0.3">
      <c r="A161" s="164" t="s">
        <v>293</v>
      </c>
      <c r="B161" s="164"/>
      <c r="C161" s="164" t="s">
        <v>294</v>
      </c>
      <c r="D161" s="164"/>
      <c r="E161" s="36"/>
      <c r="F161" s="36"/>
      <c r="G161" s="36"/>
    </row>
  </sheetData>
  <mergeCells count="31">
    <mergeCell ref="A14:D14"/>
    <mergeCell ref="A1:C1"/>
    <mergeCell ref="A2:C2"/>
    <mergeCell ref="A3:B3"/>
    <mergeCell ref="A10:D10"/>
    <mergeCell ref="A12:D12"/>
    <mergeCell ref="A119:D119"/>
    <mergeCell ref="A15:B15"/>
    <mergeCell ref="C25:D25"/>
    <mergeCell ref="A45:D45"/>
    <mergeCell ref="A47:D47"/>
    <mergeCell ref="A48:B48"/>
    <mergeCell ref="C58:D58"/>
    <mergeCell ref="A74:D74"/>
    <mergeCell ref="A76:D76"/>
    <mergeCell ref="A77:B77"/>
    <mergeCell ref="C95:D95"/>
    <mergeCell ref="A117:C117"/>
    <mergeCell ref="A161:B161"/>
    <mergeCell ref="C161:D161"/>
    <mergeCell ref="A121:B121"/>
    <mergeCell ref="C131:D131"/>
    <mergeCell ref="A145:D145"/>
    <mergeCell ref="C151:D151"/>
    <mergeCell ref="A154:D154"/>
    <mergeCell ref="A155:D155"/>
    <mergeCell ref="A156:D156"/>
    <mergeCell ref="A157:D157"/>
    <mergeCell ref="A158:D158"/>
    <mergeCell ref="A159:D159"/>
    <mergeCell ref="A160:D160"/>
  </mergeCells>
  <conditionalFormatting sqref="A125:C129">
    <cfRule type="expression" dxfId="88" priority="4">
      <formula>IF($D$8="Professional Secrecy Protection",TRUE,FALSE)</formula>
    </cfRule>
  </conditionalFormatting>
  <conditionalFormatting sqref="A17:D25">
    <cfRule type="expression" dxfId="87" priority="37">
      <formula>IF($D$8="Professional Secrecy Protection",TRUE,FALSE)</formula>
    </cfRule>
  </conditionalFormatting>
  <conditionalFormatting sqref="A27:D43">
    <cfRule type="expression" dxfId="86" priority="38">
      <formula>IF(CONCATENATE($D$8,$C$25)="Clause 14 of the EU SCCYes",TRUE,FALSE)</formula>
    </cfRule>
  </conditionalFormatting>
  <conditionalFormatting sqref="A50:D58">
    <cfRule type="expression" dxfId="85" priority="6">
      <formula>IF($D$8="Professional Secrecy Protection",TRUE,FALSE)</formula>
    </cfRule>
  </conditionalFormatting>
  <conditionalFormatting sqref="A60:D72">
    <cfRule type="expression" dxfId="84" priority="31">
      <formula>IF(CONCATENATE($D$8,$C$58)="Clause 14 of the EU SCCYes",TRUE,FALSE)</formula>
    </cfRule>
  </conditionalFormatting>
  <conditionalFormatting sqref="A79:D95">
    <cfRule type="expression" dxfId="83" priority="3">
      <formula>IF($D$8="Professional Secrecy Protection",TRUE,FALSE)</formula>
    </cfRule>
  </conditionalFormatting>
  <conditionalFormatting sqref="A97:D98 A99:C113 A114:D114 A115:C115">
    <cfRule type="expression" dxfId="82" priority="24">
      <formula>IF(CONCATENATE($D$8,$C$95)="Clause 14 of the EU SCCYes",TRUE,FALSE)</formula>
    </cfRule>
  </conditionalFormatting>
  <conditionalFormatting sqref="A123:D124 A130:D132 A140:D140 A141">
    <cfRule type="expression" dxfId="81" priority="16">
      <formula>IF($D$8="Professional Secrecy Protection",TRUE,FALSE)</formula>
    </cfRule>
  </conditionalFormatting>
  <conditionalFormatting sqref="A133:D139">
    <cfRule type="expression" dxfId="80" priority="7">
      <formula>IF(CONCATENATE($D$8,$C$131)="Clause 14 of the EU SCCYes",TRUE,FALSE)</formula>
    </cfRule>
  </conditionalFormatting>
  <conditionalFormatting sqref="B141:D141">
    <cfRule type="expression" dxfId="79" priority="8">
      <formula>IF(CONCATENATE($D$8,$C$131)="Clause 14 of the EU SCCYes",TRUE,FALSE)</formula>
    </cfRule>
  </conditionalFormatting>
  <conditionalFormatting sqref="C25:D25">
    <cfRule type="cellIs" dxfId="78" priority="40" operator="equal">
      <formula>"Yes"</formula>
    </cfRule>
    <cfRule type="expression" dxfId="77" priority="36">
      <formula>IF($D$8="Professional Secrecy Protection",TRUE,FALSE)</formula>
    </cfRule>
    <cfRule type="cellIs" dxfId="76" priority="39" operator="equal">
      <formula>"No, proceed with detailed analysis"</formula>
    </cfRule>
  </conditionalFormatting>
  <conditionalFormatting sqref="C58:D58">
    <cfRule type="cellIs" dxfId="75" priority="34" operator="equal">
      <formula>"No, proceed with detailed analysis"</formula>
    </cfRule>
    <cfRule type="expression" dxfId="74" priority="32">
      <formula>IF($D$8="Professional Secrecy Protection",TRUE,FALSE)</formula>
    </cfRule>
    <cfRule type="cellIs" dxfId="73" priority="35" operator="equal">
      <formula>"Yes"</formula>
    </cfRule>
  </conditionalFormatting>
  <conditionalFormatting sqref="C95:D95">
    <cfRule type="cellIs" dxfId="72" priority="30" operator="equal">
      <formula>"Yes"</formula>
    </cfRule>
    <cfRule type="cellIs" dxfId="71" priority="29" operator="equal">
      <formula>"No, proceed with detailed analysis"</formula>
    </cfRule>
    <cfRule type="expression" dxfId="70" priority="27">
      <formula>IF($D$8="Professional Secrecy Protection",TRUE,FALSE)</formula>
    </cfRule>
  </conditionalFormatting>
  <conditionalFormatting sqref="C131:D132 C140:D140">
    <cfRule type="expression" dxfId="69" priority="15">
      <formula>IF($D$8="Professional Secrecy Protection",TRUE,FALSE)</formula>
    </cfRule>
    <cfRule type="cellIs" dxfId="68" priority="17" operator="equal">
      <formula>"No, proceed with detailed analysis"</formula>
    </cfRule>
    <cfRule type="cellIs" dxfId="67" priority="18" operator="equal">
      <formula>"Yes"</formula>
    </cfRule>
  </conditionalFormatting>
  <conditionalFormatting sqref="C151:D151">
    <cfRule type="cellIs" dxfId="66" priority="26" operator="equal">
      <formula>"Yes"</formula>
    </cfRule>
    <cfRule type="cellIs" dxfId="65" priority="25" operator="equal">
      <formula>"No, additional considerations necessary"</formula>
    </cfRule>
  </conditionalFormatting>
  <conditionalFormatting sqref="D99:D113">
    <cfRule type="expression" dxfId="64" priority="2">
      <formula>IF(CONCATENATE($D$8,$C$58)="Clause 14 of the EU SCCYes",TRUE,FALSE)</formula>
    </cfRule>
  </conditionalFormatting>
  <conditionalFormatting sqref="D115">
    <cfRule type="expression" dxfId="63" priority="1">
      <formula>IF(CONCATENATE($D$8,$C$58)="Clause 14 of the EU SCCYes",TRUE,FALSE)</formula>
    </cfRule>
  </conditionalFormatting>
  <dataValidations count="2">
    <dataValidation type="list" allowBlank="1" showInputMessage="1" showErrorMessage="1" sqref="C52:C56 C19:C23 C147:C149 C125:C129 C82:C93" xr:uid="{2FD85470-CEDA-4D6F-AF96-A79627CC7ACA}">
      <formula1>"Yes,No"</formula1>
    </dataValidation>
    <dataValidation type="list" allowBlank="1" showInputMessage="1" showErrorMessage="1" sqref="D8" xr:uid="{63CC640C-D9CE-4D5D-9FB2-15E5BDEC6CDF}">
      <formula1>"Professional Secrecy Protection,Clause 14 of the EU SCC"</formula1>
    </dataValidation>
  </dataValidations>
  <pageMargins left="0.7" right="0.7" top="0.78740157499999996" bottom="0.78740157499999996"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B7F8C-1792-49C4-AB42-8ADD432AA445}">
  <dimension ref="A1:H161"/>
  <sheetViews>
    <sheetView zoomScale="85" zoomScaleNormal="85" workbookViewId="0">
      <selection sqref="A1:C1"/>
    </sheetView>
  </sheetViews>
  <sheetFormatPr baseColWidth="10" defaultColWidth="10.77734375" defaultRowHeight="14.4" x14ac:dyDescent="0.3"/>
  <cols>
    <col min="1" max="1" width="5.77734375" customWidth="1"/>
    <col min="2" max="2" width="63.44140625" customWidth="1"/>
    <col min="3" max="3" width="7.77734375" customWidth="1"/>
    <col min="4" max="4" width="49.44140625" customWidth="1"/>
  </cols>
  <sheetData>
    <row r="1" spans="1:4" ht="23.4" x14ac:dyDescent="0.3">
      <c r="A1" s="209" t="s">
        <v>189</v>
      </c>
      <c r="B1" s="209"/>
      <c r="C1" s="209"/>
      <c r="D1" s="34" t="s">
        <v>79</v>
      </c>
    </row>
    <row r="2" spans="1:4" ht="59.1" customHeight="1" x14ac:dyDescent="0.3">
      <c r="A2" s="210" t="s">
        <v>190</v>
      </c>
      <c r="B2" s="210"/>
      <c r="C2" s="210"/>
      <c r="D2" s="29" t="s">
        <v>20</v>
      </c>
    </row>
    <row r="3" spans="1:4" x14ac:dyDescent="0.3">
      <c r="A3" s="199" t="s">
        <v>299</v>
      </c>
      <c r="B3" s="199"/>
    </row>
    <row r="4" spans="1:4" x14ac:dyDescent="0.3">
      <c r="A4" s="81"/>
      <c r="B4" s="81"/>
    </row>
    <row r="5" spans="1:4" ht="15.6" x14ac:dyDescent="0.3">
      <c r="A5" t="s">
        <v>191</v>
      </c>
      <c r="D5" s="82" t="s">
        <v>962</v>
      </c>
    </row>
    <row r="6" spans="1:4" x14ac:dyDescent="0.3">
      <c r="A6" t="s">
        <v>193</v>
      </c>
      <c r="D6" s="99" t="s">
        <v>963</v>
      </c>
    </row>
    <row r="7" spans="1:4" x14ac:dyDescent="0.3">
      <c r="A7" t="s">
        <v>195</v>
      </c>
      <c r="D7" s="100">
        <v>44830</v>
      </c>
    </row>
    <row r="8" spans="1:4" ht="16.2" x14ac:dyDescent="0.3">
      <c r="A8" t="s">
        <v>197</v>
      </c>
      <c r="D8" s="38" t="s">
        <v>198</v>
      </c>
    </row>
    <row r="10" spans="1:4" ht="138" customHeight="1" x14ac:dyDescent="0.3">
      <c r="A10" s="211" t="s">
        <v>964</v>
      </c>
      <c r="B10" s="211"/>
      <c r="C10" s="211"/>
      <c r="D10" s="211"/>
    </row>
    <row r="12" spans="1:4" ht="15.6" x14ac:dyDescent="0.3">
      <c r="A12" s="212" t="s">
        <v>200</v>
      </c>
      <c r="B12" s="212"/>
      <c r="C12" s="212"/>
      <c r="D12" s="212"/>
    </row>
    <row r="14" spans="1:4" ht="81" customHeight="1" x14ac:dyDescent="0.3">
      <c r="A14" s="208" t="s">
        <v>201</v>
      </c>
      <c r="B14" s="208"/>
      <c r="C14" s="208"/>
      <c r="D14" s="208"/>
    </row>
    <row r="15" spans="1:4" ht="151.80000000000001" x14ac:dyDescent="0.3">
      <c r="A15" s="213" t="s">
        <v>202</v>
      </c>
      <c r="B15" s="213"/>
      <c r="C15" s="84"/>
      <c r="D15" s="90" t="s">
        <v>965</v>
      </c>
    </row>
    <row r="16" spans="1:4" x14ac:dyDescent="0.3">
      <c r="A16" s="86"/>
      <c r="B16" s="86"/>
      <c r="C16" s="84"/>
      <c r="D16" s="87"/>
    </row>
    <row r="17" spans="1:5" ht="16.2" x14ac:dyDescent="0.3">
      <c r="A17" s="88" t="s">
        <v>204</v>
      </c>
      <c r="B17" s="86"/>
      <c r="C17" s="84"/>
      <c r="D17" s="87"/>
    </row>
    <row r="18" spans="1:5" x14ac:dyDescent="0.3">
      <c r="D18" s="89" t="s">
        <v>62</v>
      </c>
    </row>
    <row r="19" spans="1:5" ht="371.25" customHeight="1" x14ac:dyDescent="0.3">
      <c r="A19" s="5" t="s">
        <v>205</v>
      </c>
      <c r="B19" s="6" t="s">
        <v>206</v>
      </c>
      <c r="C19" s="38" t="s">
        <v>10</v>
      </c>
      <c r="D19" s="90" t="s">
        <v>966</v>
      </c>
      <c r="E19" s="101"/>
    </row>
    <row r="20" spans="1:5" ht="299.25" customHeight="1" x14ac:dyDescent="0.3">
      <c r="A20" s="5" t="s">
        <v>207</v>
      </c>
      <c r="B20" s="6" t="s">
        <v>208</v>
      </c>
      <c r="C20" s="38" t="s">
        <v>10</v>
      </c>
      <c r="D20" s="90" t="s">
        <v>967</v>
      </c>
      <c r="E20" s="101"/>
    </row>
    <row r="21" spans="1:5" ht="149.25" customHeight="1" x14ac:dyDescent="0.3">
      <c r="A21" s="5" t="s">
        <v>209</v>
      </c>
      <c r="B21" s="6" t="s">
        <v>210</v>
      </c>
      <c r="C21" s="38" t="s">
        <v>10</v>
      </c>
      <c r="D21" s="90" t="s">
        <v>968</v>
      </c>
      <c r="E21" s="101"/>
    </row>
    <row r="22" spans="1:5" ht="302.25" customHeight="1" x14ac:dyDescent="0.3">
      <c r="A22" s="5" t="s">
        <v>211</v>
      </c>
      <c r="B22" s="6" t="s">
        <v>306</v>
      </c>
      <c r="C22" s="38" t="s">
        <v>10</v>
      </c>
      <c r="D22" s="90" t="s">
        <v>969</v>
      </c>
      <c r="E22" s="101"/>
    </row>
    <row r="23" spans="1:5" ht="165" customHeight="1" x14ac:dyDescent="0.3">
      <c r="A23" s="5" t="s">
        <v>212</v>
      </c>
      <c r="B23" s="6" t="s">
        <v>213</v>
      </c>
      <c r="C23" s="38" t="s">
        <v>10</v>
      </c>
      <c r="D23" s="90" t="s">
        <v>970</v>
      </c>
      <c r="E23" s="101"/>
    </row>
    <row r="24" spans="1:5" x14ac:dyDescent="0.3">
      <c r="A24" s="5"/>
      <c r="B24" s="6"/>
      <c r="D24" s="90"/>
    </row>
    <row r="25" spans="1:5" x14ac:dyDescent="0.3">
      <c r="A25" s="9" t="s">
        <v>214</v>
      </c>
      <c r="B25" s="6"/>
      <c r="C25" s="214" t="str">
        <f>IF(CONCATENATE(C19,C20,C21,C22,C23)="YesYesYesYesYes", "Yes","No, proceed with detailed analysis")</f>
        <v>Yes</v>
      </c>
      <c r="D25" s="214"/>
    </row>
    <row r="26" spans="1:5" x14ac:dyDescent="0.3">
      <c r="A26" s="5"/>
      <c r="B26" s="6"/>
      <c r="D26" s="90"/>
    </row>
    <row r="27" spans="1:5" x14ac:dyDescent="0.3">
      <c r="A27" s="81" t="s">
        <v>215</v>
      </c>
    </row>
    <row r="28" spans="1:5" x14ac:dyDescent="0.3">
      <c r="D28" s="91" t="s">
        <v>216</v>
      </c>
    </row>
    <row r="29" spans="1:5" ht="107.85" customHeight="1" x14ac:dyDescent="0.3">
      <c r="A29" s="6" t="s">
        <v>0</v>
      </c>
      <c r="B29" s="6" t="s">
        <v>217</v>
      </c>
      <c r="D29" s="90"/>
    </row>
    <row r="30" spans="1:5" ht="50.85" customHeight="1" x14ac:dyDescent="0.3">
      <c r="A30" s="6" t="s">
        <v>1</v>
      </c>
      <c r="B30" s="6" t="s">
        <v>218</v>
      </c>
      <c r="D30" s="90"/>
    </row>
    <row r="31" spans="1:5" ht="61.5" customHeight="1" x14ac:dyDescent="0.3">
      <c r="A31" s="6" t="s">
        <v>2</v>
      </c>
      <c r="B31" s="6" t="s">
        <v>219</v>
      </c>
      <c r="D31" s="90"/>
    </row>
    <row r="32" spans="1:5" ht="43.2" x14ac:dyDescent="0.3">
      <c r="A32" s="6" t="s">
        <v>4</v>
      </c>
      <c r="B32" s="6" t="s">
        <v>220</v>
      </c>
      <c r="D32" s="90"/>
    </row>
    <row r="33" spans="1:4" ht="101.1" customHeight="1" x14ac:dyDescent="0.3">
      <c r="A33" s="6" t="s">
        <v>5</v>
      </c>
      <c r="B33" s="6" t="s">
        <v>221</v>
      </c>
      <c r="D33" s="90"/>
    </row>
    <row r="34" spans="1:4" ht="43.2" x14ac:dyDescent="0.3">
      <c r="A34" s="6" t="s">
        <v>6</v>
      </c>
      <c r="B34" s="6" t="s">
        <v>222</v>
      </c>
      <c r="D34" s="90"/>
    </row>
    <row r="35" spans="1:4" ht="48" customHeight="1" x14ac:dyDescent="0.3">
      <c r="A35" s="6" t="s">
        <v>7</v>
      </c>
      <c r="B35" s="6" t="s">
        <v>223</v>
      </c>
      <c r="D35" s="90"/>
    </row>
    <row r="36" spans="1:4" ht="57.6" x14ac:dyDescent="0.3">
      <c r="A36" s="6" t="s">
        <v>11</v>
      </c>
      <c r="B36" s="6" t="s">
        <v>224</v>
      </c>
      <c r="D36" s="102"/>
    </row>
    <row r="37" spans="1:4" ht="57.6" x14ac:dyDescent="0.3">
      <c r="A37" s="6" t="s">
        <v>12</v>
      </c>
      <c r="B37" s="6" t="s">
        <v>225</v>
      </c>
      <c r="D37" s="90"/>
    </row>
    <row r="38" spans="1:4" ht="43.2" x14ac:dyDescent="0.3">
      <c r="A38" s="6" t="s">
        <v>153</v>
      </c>
      <c r="B38" s="6" t="s">
        <v>226</v>
      </c>
      <c r="D38" s="90"/>
    </row>
    <row r="39" spans="1:4" ht="57.6" x14ac:dyDescent="0.3">
      <c r="A39" s="5" t="s">
        <v>76</v>
      </c>
      <c r="B39" s="6" t="s">
        <v>227</v>
      </c>
      <c r="D39" s="90"/>
    </row>
    <row r="40" spans="1:4" ht="64.5" customHeight="1" x14ac:dyDescent="0.3">
      <c r="A40" s="5" t="s">
        <v>154</v>
      </c>
      <c r="B40" s="6" t="s">
        <v>228</v>
      </c>
      <c r="D40" s="90"/>
    </row>
    <row r="41" spans="1:4" ht="28.8" x14ac:dyDescent="0.3">
      <c r="A41" s="5" t="s">
        <v>229</v>
      </c>
      <c r="B41" s="6" t="s">
        <v>230</v>
      </c>
      <c r="D41" s="90"/>
    </row>
    <row r="42" spans="1:4" x14ac:dyDescent="0.3">
      <c r="A42" s="6"/>
      <c r="B42" s="6"/>
      <c r="D42" s="90"/>
    </row>
    <row r="43" spans="1:4" x14ac:dyDescent="0.3">
      <c r="A43" s="6"/>
      <c r="B43" s="6" t="s">
        <v>231</v>
      </c>
      <c r="D43" s="90"/>
    </row>
    <row r="45" spans="1:4" ht="15.6" x14ac:dyDescent="0.3">
      <c r="A45" s="212" t="s">
        <v>232</v>
      </c>
      <c r="B45" s="212"/>
      <c r="C45" s="212"/>
      <c r="D45" s="212"/>
    </row>
    <row r="47" spans="1:4" ht="88.35" customHeight="1" x14ac:dyDescent="0.3">
      <c r="A47" s="208" t="s">
        <v>233</v>
      </c>
      <c r="B47" s="208"/>
      <c r="C47" s="208"/>
      <c r="D47" s="208"/>
    </row>
    <row r="48" spans="1:4" ht="60" customHeight="1" x14ac:dyDescent="0.3">
      <c r="A48" s="213" t="s">
        <v>202</v>
      </c>
      <c r="B48" s="213"/>
      <c r="C48" s="84"/>
      <c r="D48" s="90" t="s">
        <v>971</v>
      </c>
    </row>
    <row r="49" spans="1:4" x14ac:dyDescent="0.3">
      <c r="A49" s="86"/>
      <c r="B49" s="86"/>
      <c r="C49" s="84"/>
      <c r="D49" s="87"/>
    </row>
    <row r="50" spans="1:4" ht="16.2" x14ac:dyDescent="0.3">
      <c r="A50" s="88" t="s">
        <v>204</v>
      </c>
      <c r="B50" s="86"/>
      <c r="C50" s="84"/>
      <c r="D50" s="87"/>
    </row>
    <row r="51" spans="1:4" x14ac:dyDescent="0.3">
      <c r="D51" s="89" t="s">
        <v>62</v>
      </c>
    </row>
    <row r="52" spans="1:4" ht="295.5" customHeight="1" x14ac:dyDescent="0.3">
      <c r="A52" s="5" t="s">
        <v>205</v>
      </c>
      <c r="B52" s="6" t="s">
        <v>206</v>
      </c>
      <c r="C52" s="38" t="s">
        <v>10</v>
      </c>
      <c r="D52" s="90" t="s">
        <v>972</v>
      </c>
    </row>
    <row r="53" spans="1:4" ht="179.25" customHeight="1" x14ac:dyDescent="0.3">
      <c r="A53" s="5" t="s">
        <v>207</v>
      </c>
      <c r="B53" s="6" t="s">
        <v>208</v>
      </c>
      <c r="C53" s="38" t="s">
        <v>10</v>
      </c>
      <c r="D53" s="90" t="s">
        <v>973</v>
      </c>
    </row>
    <row r="54" spans="1:4" ht="246" customHeight="1" x14ac:dyDescent="0.3">
      <c r="A54" s="5" t="s">
        <v>209</v>
      </c>
      <c r="B54" s="6" t="s">
        <v>210</v>
      </c>
      <c r="C54" s="38" t="s">
        <v>10</v>
      </c>
      <c r="D54" s="90" t="s">
        <v>974</v>
      </c>
    </row>
    <row r="55" spans="1:4" ht="203.25" customHeight="1" x14ac:dyDescent="0.3">
      <c r="A55" s="5" t="s">
        <v>211</v>
      </c>
      <c r="B55" s="6" t="s">
        <v>306</v>
      </c>
      <c r="C55" s="38" t="s">
        <v>10</v>
      </c>
      <c r="D55" s="90" t="s">
        <v>975</v>
      </c>
    </row>
    <row r="56" spans="1:4" ht="111.75" customHeight="1" x14ac:dyDescent="0.3">
      <c r="A56" s="5" t="s">
        <v>212</v>
      </c>
      <c r="B56" s="6" t="s">
        <v>213</v>
      </c>
      <c r="C56" s="38" t="s">
        <v>10</v>
      </c>
      <c r="D56" s="90" t="s">
        <v>976</v>
      </c>
    </row>
    <row r="57" spans="1:4" x14ac:dyDescent="0.3">
      <c r="A57" s="5"/>
      <c r="B57" s="6"/>
      <c r="D57" s="90"/>
    </row>
    <row r="58" spans="1:4" x14ac:dyDescent="0.3">
      <c r="A58" s="9" t="s">
        <v>214</v>
      </c>
      <c r="B58" s="6"/>
      <c r="C58" s="214" t="str">
        <f>IF(CONCATENATE(C52,C53,C54,C55,C56)="YesYesYesYesYes", "Yes","No, proceed with detailed analysis")</f>
        <v>Yes</v>
      </c>
      <c r="D58" s="214"/>
    </row>
    <row r="59" spans="1:4" x14ac:dyDescent="0.3">
      <c r="A59" s="86"/>
      <c r="B59" s="86"/>
      <c r="C59" s="84"/>
      <c r="D59" s="87"/>
    </row>
    <row r="60" spans="1:4" x14ac:dyDescent="0.3">
      <c r="A60" s="81" t="s">
        <v>215</v>
      </c>
    </row>
    <row r="61" spans="1:4" x14ac:dyDescent="0.3">
      <c r="D61" s="92" t="s">
        <v>216</v>
      </c>
    </row>
    <row r="62" spans="1:4" ht="72" x14ac:dyDescent="0.3">
      <c r="A62" s="6" t="s">
        <v>0</v>
      </c>
      <c r="B62" s="6" t="s">
        <v>234</v>
      </c>
      <c r="D62" s="90"/>
    </row>
    <row r="63" spans="1:4" ht="57.6" x14ac:dyDescent="0.3">
      <c r="A63" s="6" t="s">
        <v>1</v>
      </c>
      <c r="B63" s="6" t="s">
        <v>235</v>
      </c>
      <c r="D63" s="90"/>
    </row>
    <row r="64" spans="1:4" ht="43.2" x14ac:dyDescent="0.3">
      <c r="A64" s="6" t="s">
        <v>2</v>
      </c>
      <c r="B64" s="6" t="s">
        <v>236</v>
      </c>
      <c r="D64" s="90"/>
    </row>
    <row r="65" spans="1:4" ht="77.849999999999994" customHeight="1" x14ac:dyDescent="0.3">
      <c r="A65" s="6" t="s">
        <v>4</v>
      </c>
      <c r="B65" s="6" t="s">
        <v>237</v>
      </c>
      <c r="D65" s="90"/>
    </row>
    <row r="66" spans="1:4" ht="57.6" x14ac:dyDescent="0.3">
      <c r="A66" s="6" t="s">
        <v>5</v>
      </c>
      <c r="B66" s="6" t="s">
        <v>238</v>
      </c>
      <c r="D66" s="90"/>
    </row>
    <row r="67" spans="1:4" ht="81" customHeight="1" x14ac:dyDescent="0.3">
      <c r="A67" s="6" t="s">
        <v>6</v>
      </c>
      <c r="B67" s="6" t="s">
        <v>239</v>
      </c>
      <c r="D67" s="90"/>
    </row>
    <row r="68" spans="1:4" ht="28.8" x14ac:dyDescent="0.3">
      <c r="A68" s="5" t="s">
        <v>7</v>
      </c>
      <c r="B68" s="6" t="s">
        <v>240</v>
      </c>
      <c r="D68" s="90"/>
    </row>
    <row r="69" spans="1:4" ht="28.8" x14ac:dyDescent="0.3">
      <c r="A69" s="5" t="s">
        <v>11</v>
      </c>
      <c r="B69" s="6" t="s">
        <v>241</v>
      </c>
      <c r="D69" s="90"/>
    </row>
    <row r="70" spans="1:4" ht="28.8" x14ac:dyDescent="0.3">
      <c r="A70" s="5" t="s">
        <v>12</v>
      </c>
      <c r="B70" s="6" t="s">
        <v>230</v>
      </c>
      <c r="D70" s="90"/>
    </row>
    <row r="71" spans="1:4" x14ac:dyDescent="0.3">
      <c r="A71" s="6"/>
      <c r="B71" s="6"/>
      <c r="D71" s="90"/>
    </row>
    <row r="72" spans="1:4" x14ac:dyDescent="0.3">
      <c r="A72" s="6"/>
      <c r="B72" s="6" t="s">
        <v>231</v>
      </c>
      <c r="D72" s="90"/>
    </row>
    <row r="73" spans="1:4" x14ac:dyDescent="0.3">
      <c r="A73" s="6"/>
      <c r="B73" s="6"/>
      <c r="D73" s="90"/>
    </row>
    <row r="74" spans="1:4" ht="15.6" x14ac:dyDescent="0.3">
      <c r="A74" s="212" t="s">
        <v>242</v>
      </c>
      <c r="B74" s="212"/>
      <c r="C74" s="212"/>
      <c r="D74" s="212"/>
    </row>
    <row r="75" spans="1:4" ht="15.6" x14ac:dyDescent="0.3">
      <c r="A75" s="93"/>
    </row>
    <row r="76" spans="1:4" ht="111.6" customHeight="1" x14ac:dyDescent="0.3">
      <c r="A76" s="208" t="s">
        <v>243</v>
      </c>
      <c r="B76" s="208"/>
      <c r="C76" s="208"/>
      <c r="D76" s="208"/>
    </row>
    <row r="77" spans="1:4" ht="57.75" customHeight="1" x14ac:dyDescent="0.3">
      <c r="A77" s="213" t="s">
        <v>202</v>
      </c>
      <c r="B77" s="213"/>
      <c r="C77" s="84"/>
      <c r="D77" s="90" t="s">
        <v>977</v>
      </c>
    </row>
    <row r="78" spans="1:4" x14ac:dyDescent="0.3">
      <c r="A78" s="86"/>
      <c r="B78" s="86"/>
      <c r="C78" s="84"/>
      <c r="D78" s="87"/>
    </row>
    <row r="79" spans="1:4" ht="16.2" x14ac:dyDescent="0.3">
      <c r="A79" s="88" t="s">
        <v>244</v>
      </c>
      <c r="B79" s="86"/>
      <c r="C79" s="84"/>
      <c r="D79" s="87"/>
    </row>
    <row r="80" spans="1:4" x14ac:dyDescent="0.3">
      <c r="D80" s="89" t="s">
        <v>62</v>
      </c>
    </row>
    <row r="81" spans="1:6" ht="273.75" customHeight="1" x14ac:dyDescent="0.3">
      <c r="A81" s="5" t="s">
        <v>205</v>
      </c>
      <c r="B81" s="6" t="s">
        <v>245</v>
      </c>
      <c r="C81" s="38" t="s">
        <v>10</v>
      </c>
      <c r="D81" s="90" t="s">
        <v>978</v>
      </c>
    </row>
    <row r="82" spans="1:6" ht="99.75" customHeight="1" x14ac:dyDescent="0.3">
      <c r="A82" s="5"/>
      <c r="B82" s="95" t="s">
        <v>246</v>
      </c>
      <c r="C82" s="38" t="s">
        <v>10</v>
      </c>
      <c r="D82" s="90" t="s">
        <v>979</v>
      </c>
    </row>
    <row r="83" spans="1:6" ht="357" customHeight="1" x14ac:dyDescent="0.3">
      <c r="A83" s="5"/>
      <c r="B83" s="95" t="s">
        <v>247</v>
      </c>
      <c r="C83" s="38" t="s">
        <v>10</v>
      </c>
      <c r="D83" s="90" t="s">
        <v>980</v>
      </c>
    </row>
    <row r="84" spans="1:6" ht="96" customHeight="1" x14ac:dyDescent="0.3">
      <c r="A84" s="5"/>
      <c r="B84" s="95" t="s">
        <v>248</v>
      </c>
      <c r="C84" s="38" t="s">
        <v>10</v>
      </c>
      <c r="D84" s="90" t="s">
        <v>981</v>
      </c>
    </row>
    <row r="85" spans="1:6" ht="198" customHeight="1" x14ac:dyDescent="0.3">
      <c r="A85" s="5"/>
      <c r="B85" s="95" t="s">
        <v>249</v>
      </c>
      <c r="C85" s="38" t="s">
        <v>10</v>
      </c>
      <c r="D85" s="90" t="s">
        <v>982</v>
      </c>
    </row>
    <row r="86" spans="1:6" ht="138.75" customHeight="1" x14ac:dyDescent="0.3">
      <c r="A86" s="5"/>
      <c r="B86" s="95" t="s">
        <v>250</v>
      </c>
      <c r="C86" s="38" t="s">
        <v>10</v>
      </c>
      <c r="D86" s="90" t="s">
        <v>983</v>
      </c>
    </row>
    <row r="87" spans="1:6" ht="224.25" customHeight="1" x14ac:dyDescent="0.3">
      <c r="A87" s="5"/>
      <c r="B87" s="95" t="s">
        <v>251</v>
      </c>
      <c r="C87" s="38" t="s">
        <v>10</v>
      </c>
      <c r="D87" s="90" t="s">
        <v>984</v>
      </c>
    </row>
    <row r="88" spans="1:6" ht="57.75" customHeight="1" x14ac:dyDescent="0.3">
      <c r="A88" s="5"/>
      <c r="B88" s="95" t="s">
        <v>252</v>
      </c>
      <c r="C88" s="38" t="s">
        <v>10</v>
      </c>
      <c r="D88" s="90" t="s">
        <v>985</v>
      </c>
    </row>
    <row r="89" spans="1:6" ht="37.5" customHeight="1" x14ac:dyDescent="0.3">
      <c r="A89" s="5"/>
      <c r="B89" s="95" t="s">
        <v>253</v>
      </c>
      <c r="C89" s="38" t="s">
        <v>14</v>
      </c>
      <c r="D89" s="90" t="s">
        <v>986</v>
      </c>
    </row>
    <row r="90" spans="1:6" ht="81.75" customHeight="1" x14ac:dyDescent="0.3">
      <c r="A90" s="5" t="s">
        <v>207</v>
      </c>
      <c r="B90" s="6" t="s">
        <v>208</v>
      </c>
      <c r="C90" s="38" t="s">
        <v>10</v>
      </c>
      <c r="D90" s="90" t="s">
        <v>987</v>
      </c>
    </row>
    <row r="91" spans="1:6" ht="210.75" customHeight="1" x14ac:dyDescent="0.3">
      <c r="A91" s="5" t="s">
        <v>209</v>
      </c>
      <c r="B91" s="6" t="s">
        <v>210</v>
      </c>
      <c r="C91" s="38" t="s">
        <v>10</v>
      </c>
      <c r="D91" s="90" t="s">
        <v>988</v>
      </c>
    </row>
    <row r="92" spans="1:6" ht="398.25" customHeight="1" x14ac:dyDescent="0.3">
      <c r="A92" s="5" t="s">
        <v>211</v>
      </c>
      <c r="B92" s="6" t="s">
        <v>306</v>
      </c>
      <c r="C92" s="38" t="s">
        <v>10</v>
      </c>
      <c r="D92" s="90" t="s">
        <v>989</v>
      </c>
    </row>
    <row r="93" spans="1:6" ht="177.75" customHeight="1" x14ac:dyDescent="0.3">
      <c r="A93" s="5" t="s">
        <v>212</v>
      </c>
      <c r="B93" s="6" t="s">
        <v>213</v>
      </c>
      <c r="C93" s="38" t="s">
        <v>10</v>
      </c>
      <c r="D93" s="90" t="s">
        <v>990</v>
      </c>
    </row>
    <row r="94" spans="1:6" x14ac:dyDescent="0.3">
      <c r="A94" s="5"/>
      <c r="B94" s="6"/>
      <c r="D94" s="90"/>
    </row>
    <row r="95" spans="1:6" x14ac:dyDescent="0.3">
      <c r="A95" s="9" t="s">
        <v>214</v>
      </c>
      <c r="B95" s="6"/>
      <c r="C95" s="214" t="str">
        <f>IF(CONCATENATE(C91,C90,C92,C93,C82,C83,C84,C85,C86,C87)="YesYesYesYesYesYesYesYesYesYes", "Yes","No, proceed with detailed analysis")</f>
        <v>Yes</v>
      </c>
      <c r="D95" s="214"/>
      <c r="E95" s="214"/>
      <c r="F95" s="214"/>
    </row>
    <row r="96" spans="1:6" x14ac:dyDescent="0.3">
      <c r="A96" s="86"/>
      <c r="B96" s="86"/>
      <c r="C96" s="84"/>
      <c r="D96" s="87"/>
    </row>
    <row r="97" spans="1:4" x14ac:dyDescent="0.3">
      <c r="A97" s="81" t="s">
        <v>215</v>
      </c>
      <c r="B97" s="96"/>
      <c r="C97" s="84"/>
      <c r="D97" s="87"/>
    </row>
    <row r="98" spans="1:4" x14ac:dyDescent="0.3">
      <c r="D98" s="91" t="s">
        <v>216</v>
      </c>
    </row>
    <row r="99" spans="1:4" ht="60.6" customHeight="1" x14ac:dyDescent="0.3">
      <c r="A99" s="6" t="s">
        <v>0</v>
      </c>
      <c r="B99" s="6" t="s">
        <v>254</v>
      </c>
      <c r="D99" s="90"/>
    </row>
    <row r="100" spans="1:4" ht="28.8" x14ac:dyDescent="0.3">
      <c r="A100" s="5" t="s">
        <v>1</v>
      </c>
      <c r="B100" s="6" t="s">
        <v>255</v>
      </c>
      <c r="D100" s="90"/>
    </row>
    <row r="101" spans="1:4" ht="56.1" customHeight="1" x14ac:dyDescent="0.3">
      <c r="A101" s="5" t="s">
        <v>2</v>
      </c>
      <c r="B101" s="6" t="s">
        <v>256</v>
      </c>
      <c r="D101" s="90"/>
    </row>
    <row r="102" spans="1:4" ht="43.2" x14ac:dyDescent="0.3">
      <c r="A102" s="5" t="s">
        <v>4</v>
      </c>
      <c r="B102" s="6" t="s">
        <v>257</v>
      </c>
      <c r="D102" s="90"/>
    </row>
    <row r="103" spans="1:4" ht="104.1" customHeight="1" x14ac:dyDescent="0.3">
      <c r="A103" s="5" t="s">
        <v>5</v>
      </c>
      <c r="B103" s="6" t="s">
        <v>258</v>
      </c>
      <c r="D103" s="90"/>
    </row>
    <row r="104" spans="1:4" ht="43.2" x14ac:dyDescent="0.3">
      <c r="A104" s="5" t="s">
        <v>6</v>
      </c>
      <c r="B104" s="6" t="s">
        <v>259</v>
      </c>
      <c r="D104" s="90"/>
    </row>
    <row r="105" spans="1:4" ht="61.35" customHeight="1" x14ac:dyDescent="0.3">
      <c r="A105" s="5" t="s">
        <v>7</v>
      </c>
      <c r="B105" s="6" t="s">
        <v>260</v>
      </c>
      <c r="D105" s="90"/>
    </row>
    <row r="106" spans="1:4" ht="57.6" x14ac:dyDescent="0.3">
      <c r="A106" s="5" t="s">
        <v>11</v>
      </c>
      <c r="B106" s="6" t="s">
        <v>261</v>
      </c>
      <c r="D106" s="90"/>
    </row>
    <row r="107" spans="1:4" ht="57.6" x14ac:dyDescent="0.3">
      <c r="A107" s="5" t="s">
        <v>12</v>
      </c>
      <c r="B107" s="6" t="s">
        <v>262</v>
      </c>
      <c r="D107" s="90"/>
    </row>
    <row r="108" spans="1:4" ht="57.6" x14ac:dyDescent="0.3">
      <c r="A108" s="5" t="s">
        <v>153</v>
      </c>
      <c r="B108" s="6" t="s">
        <v>263</v>
      </c>
      <c r="D108" s="90"/>
    </row>
    <row r="109" spans="1:4" ht="43.2" x14ac:dyDescent="0.3">
      <c r="A109" s="5" t="s">
        <v>76</v>
      </c>
      <c r="B109" s="6" t="s">
        <v>264</v>
      </c>
      <c r="D109" s="90"/>
    </row>
    <row r="110" spans="1:4" ht="28.8" x14ac:dyDescent="0.3">
      <c r="A110" s="5" t="s">
        <v>154</v>
      </c>
      <c r="B110" s="6" t="s">
        <v>265</v>
      </c>
      <c r="D110" s="90"/>
    </row>
    <row r="111" spans="1:4" ht="43.2" x14ac:dyDescent="0.3">
      <c r="A111" s="5" t="s">
        <v>229</v>
      </c>
      <c r="B111" s="6" t="s">
        <v>266</v>
      </c>
      <c r="D111" s="90"/>
    </row>
    <row r="112" spans="1:4" ht="28.8" x14ac:dyDescent="0.3">
      <c r="A112" s="5" t="s">
        <v>267</v>
      </c>
      <c r="B112" s="6" t="s">
        <v>230</v>
      </c>
      <c r="D112" s="90"/>
    </row>
    <row r="113" spans="1:4" ht="43.2" x14ac:dyDescent="0.3">
      <c r="A113" s="5" t="s">
        <v>268</v>
      </c>
      <c r="B113" s="6" t="s">
        <v>269</v>
      </c>
      <c r="D113" s="90"/>
    </row>
    <row r="114" spans="1:4" x14ac:dyDescent="0.3">
      <c r="A114" s="5"/>
      <c r="B114" s="6"/>
      <c r="D114" s="90"/>
    </row>
    <row r="115" spans="1:4" x14ac:dyDescent="0.3">
      <c r="A115" s="6"/>
      <c r="B115" s="6" t="s">
        <v>231</v>
      </c>
      <c r="D115" s="90"/>
    </row>
    <row r="116" spans="1:4" x14ac:dyDescent="0.3">
      <c r="A116" s="6"/>
      <c r="B116" s="6"/>
      <c r="D116" s="90"/>
    </row>
    <row r="117" spans="1:4" ht="15.6" x14ac:dyDescent="0.3">
      <c r="A117" s="212" t="s">
        <v>270</v>
      </c>
      <c r="B117" s="212"/>
      <c r="C117" s="212"/>
    </row>
    <row r="118" spans="1:4" ht="15.6" x14ac:dyDescent="0.3">
      <c r="A118" s="93"/>
    </row>
    <row r="119" spans="1:4" ht="56.1" customHeight="1" x14ac:dyDescent="0.3">
      <c r="A119" s="208" t="s">
        <v>271</v>
      </c>
      <c r="B119" s="208"/>
      <c r="C119" s="208"/>
      <c r="D119" s="208"/>
    </row>
    <row r="120" spans="1:4" x14ac:dyDescent="0.3">
      <c r="A120" s="6"/>
      <c r="B120" s="6"/>
      <c r="D120" s="90"/>
    </row>
    <row r="121" spans="1:4" ht="82.8" x14ac:dyDescent="0.3">
      <c r="A121" s="213" t="s">
        <v>272</v>
      </c>
      <c r="B121" s="213"/>
      <c r="C121" s="84"/>
      <c r="D121" s="90" t="s">
        <v>991</v>
      </c>
    </row>
    <row r="122" spans="1:4" x14ac:dyDescent="0.3">
      <c r="A122" s="86"/>
      <c r="B122" s="86"/>
      <c r="C122" s="84"/>
      <c r="D122" s="87"/>
    </row>
    <row r="123" spans="1:4" ht="16.2" x14ac:dyDescent="0.3">
      <c r="A123" s="88" t="s">
        <v>273</v>
      </c>
      <c r="B123" s="86"/>
      <c r="C123" s="84"/>
      <c r="D123" s="87"/>
    </row>
    <row r="124" spans="1:4" x14ac:dyDescent="0.3">
      <c r="D124" s="89" t="s">
        <v>62</v>
      </c>
    </row>
    <row r="125" spans="1:4" ht="398.25" customHeight="1" x14ac:dyDescent="0.3">
      <c r="A125" s="5" t="s">
        <v>205</v>
      </c>
      <c r="B125" s="6" t="s">
        <v>274</v>
      </c>
      <c r="C125" s="38" t="s">
        <v>10</v>
      </c>
      <c r="D125" s="90" t="s">
        <v>992</v>
      </c>
    </row>
    <row r="126" spans="1:4" ht="74.25" customHeight="1" x14ac:dyDescent="0.3">
      <c r="A126" s="5" t="s">
        <v>207</v>
      </c>
      <c r="B126" s="6" t="s">
        <v>275</v>
      </c>
      <c r="C126" s="38" t="s">
        <v>10</v>
      </c>
      <c r="D126" s="90" t="s">
        <v>993</v>
      </c>
    </row>
    <row r="127" spans="1:4" ht="136.5" customHeight="1" x14ac:dyDescent="0.3">
      <c r="A127" s="5" t="s">
        <v>209</v>
      </c>
      <c r="B127" s="6" t="s">
        <v>276</v>
      </c>
      <c r="C127" s="38" t="s">
        <v>10</v>
      </c>
      <c r="D127" s="90" t="s">
        <v>994</v>
      </c>
    </row>
    <row r="128" spans="1:4" ht="174.75" customHeight="1" x14ac:dyDescent="0.3">
      <c r="A128" s="5" t="s">
        <v>211</v>
      </c>
      <c r="B128" s="6" t="s">
        <v>306</v>
      </c>
      <c r="C128" s="38" t="s">
        <v>10</v>
      </c>
      <c r="D128" s="90" t="s">
        <v>995</v>
      </c>
    </row>
    <row r="129" spans="1:4" ht="162" customHeight="1" x14ac:dyDescent="0.3">
      <c r="A129" s="5" t="s">
        <v>212</v>
      </c>
      <c r="B129" s="6" t="s">
        <v>277</v>
      </c>
      <c r="C129" s="38" t="s">
        <v>10</v>
      </c>
      <c r="D129" s="90" t="s">
        <v>996</v>
      </c>
    </row>
    <row r="130" spans="1:4" x14ac:dyDescent="0.3">
      <c r="A130" s="5"/>
      <c r="B130" s="6"/>
      <c r="D130" s="90"/>
    </row>
    <row r="131" spans="1:4" x14ac:dyDescent="0.3">
      <c r="A131" s="9" t="s">
        <v>214</v>
      </c>
      <c r="B131" s="6"/>
      <c r="C131" s="214" t="str">
        <f>IF(CONCATENATE(C125,C126,C127,C128,C129)="YesYesYesYesYes", "Yes","No, proceed with detailed analysis")</f>
        <v>Yes</v>
      </c>
      <c r="D131" s="214"/>
    </row>
    <row r="132" spans="1:4" x14ac:dyDescent="0.3">
      <c r="A132" s="9"/>
      <c r="B132" s="6"/>
      <c r="C132" s="14"/>
      <c r="D132" s="14"/>
    </row>
    <row r="133" spans="1:4" x14ac:dyDescent="0.3">
      <c r="A133" s="81" t="s">
        <v>215</v>
      </c>
      <c r="B133" s="96"/>
      <c r="C133" s="84"/>
      <c r="D133" s="87"/>
    </row>
    <row r="134" spans="1:4" x14ac:dyDescent="0.3">
      <c r="D134" s="91" t="s">
        <v>216</v>
      </c>
    </row>
    <row r="135" spans="1:4" ht="72" x14ac:dyDescent="0.3">
      <c r="A135" s="6" t="s">
        <v>0</v>
      </c>
      <c r="B135" s="6" t="s">
        <v>278</v>
      </c>
      <c r="D135" s="90"/>
    </row>
    <row r="136" spans="1:4" ht="28.8" x14ac:dyDescent="0.3">
      <c r="A136" s="5" t="s">
        <v>1</v>
      </c>
      <c r="B136" s="6" t="s">
        <v>279</v>
      </c>
      <c r="D136" s="90"/>
    </row>
    <row r="137" spans="1:4" ht="28.8" x14ac:dyDescent="0.3">
      <c r="A137" s="5" t="s">
        <v>2</v>
      </c>
      <c r="B137" s="6" t="s">
        <v>280</v>
      </c>
      <c r="D137" s="90"/>
    </row>
    <row r="138" spans="1:4" ht="43.2" x14ac:dyDescent="0.3">
      <c r="A138" s="5" t="s">
        <v>4</v>
      </c>
      <c r="B138" s="6" t="s">
        <v>281</v>
      </c>
      <c r="D138" s="90"/>
    </row>
    <row r="139" spans="1:4" ht="57.6" x14ac:dyDescent="0.3">
      <c r="A139" s="5" t="s">
        <v>5</v>
      </c>
      <c r="B139" s="6" t="s">
        <v>282</v>
      </c>
      <c r="D139" s="90"/>
    </row>
    <row r="140" spans="1:4" x14ac:dyDescent="0.3">
      <c r="A140" s="9"/>
      <c r="B140" s="6"/>
      <c r="C140" s="14"/>
      <c r="D140" s="14"/>
    </row>
    <row r="141" spans="1:4" x14ac:dyDescent="0.3">
      <c r="A141" s="9"/>
      <c r="B141" s="6" t="s">
        <v>231</v>
      </c>
      <c r="D141" s="90"/>
    </row>
    <row r="142" spans="1:4" x14ac:dyDescent="0.3">
      <c r="A142" s="6"/>
      <c r="B142" s="6"/>
      <c r="D142" s="90"/>
    </row>
    <row r="143" spans="1:4" ht="15.6" x14ac:dyDescent="0.3">
      <c r="A143" s="93" t="s">
        <v>283</v>
      </c>
    </row>
    <row r="144" spans="1:4" ht="15.6" x14ac:dyDescent="0.3">
      <c r="A144" s="93"/>
    </row>
    <row r="145" spans="1:8" ht="44.1" customHeight="1" x14ac:dyDescent="0.3">
      <c r="A145" s="208" t="s">
        <v>284</v>
      </c>
      <c r="B145" s="208"/>
      <c r="C145" s="208"/>
      <c r="D145" s="208"/>
    </row>
    <row r="146" spans="1:8" x14ac:dyDescent="0.3">
      <c r="D146" s="91" t="s">
        <v>62</v>
      </c>
    </row>
    <row r="147" spans="1:8" ht="182.25" customHeight="1" x14ac:dyDescent="0.3">
      <c r="A147" s="3" t="s">
        <v>0</v>
      </c>
      <c r="B147" s="53" t="s">
        <v>285</v>
      </c>
      <c r="C147" s="38" t="s">
        <v>10</v>
      </c>
      <c r="D147" s="90" t="s">
        <v>997</v>
      </c>
    </row>
    <row r="148" spans="1:8" ht="282" customHeight="1" x14ac:dyDescent="0.3">
      <c r="A148" s="3" t="s">
        <v>1</v>
      </c>
      <c r="B148" s="53" t="s">
        <v>286</v>
      </c>
      <c r="C148" s="38" t="s">
        <v>10</v>
      </c>
      <c r="D148" s="90" t="s">
        <v>998</v>
      </c>
    </row>
    <row r="149" spans="1:8" ht="209.25" customHeight="1" x14ac:dyDescent="0.3">
      <c r="A149" s="3" t="s">
        <v>2</v>
      </c>
      <c r="B149" s="53" t="s">
        <v>287</v>
      </c>
      <c r="C149" s="38" t="s">
        <v>10</v>
      </c>
      <c r="D149" s="90" t="s">
        <v>999</v>
      </c>
    </row>
    <row r="151" spans="1:8" x14ac:dyDescent="0.3">
      <c r="A151" s="9" t="s">
        <v>214</v>
      </c>
      <c r="B151" s="6"/>
      <c r="C151" s="214" t="str">
        <f>IF(CONCATENATE(C147,C148,C149)="YesYesYes", "Yes","No, additional considerations necessary")</f>
        <v>Yes</v>
      </c>
      <c r="D151" s="214"/>
    </row>
    <row r="152" spans="1:8" x14ac:dyDescent="0.3">
      <c r="A152" s="6"/>
      <c r="B152" s="6"/>
      <c r="D152" s="90"/>
    </row>
    <row r="153" spans="1:8" x14ac:dyDescent="0.3">
      <c r="A153" s="9"/>
      <c r="B153" s="6"/>
      <c r="D153" s="90"/>
    </row>
    <row r="154" spans="1:8" ht="60" customHeight="1" x14ac:dyDescent="0.3">
      <c r="A154" s="215" t="s">
        <v>288</v>
      </c>
      <c r="B154" s="215"/>
      <c r="C154" s="215"/>
      <c r="D154" s="215"/>
    </row>
    <row r="155" spans="1:8" ht="164.1" customHeight="1" x14ac:dyDescent="0.3">
      <c r="A155" s="215" t="s">
        <v>289</v>
      </c>
      <c r="B155" s="215"/>
      <c r="C155" s="215"/>
      <c r="D155" s="215"/>
    </row>
    <row r="156" spans="1:8" ht="101.85" customHeight="1" x14ac:dyDescent="0.3">
      <c r="A156" s="215" t="s">
        <v>290</v>
      </c>
      <c r="B156" s="215"/>
      <c r="C156" s="215"/>
      <c r="D156" s="215"/>
    </row>
    <row r="157" spans="1:8" ht="150.6" customHeight="1" x14ac:dyDescent="0.3">
      <c r="A157" s="208" t="s">
        <v>291</v>
      </c>
      <c r="B157" s="215"/>
      <c r="C157" s="215"/>
      <c r="D157" s="215"/>
    </row>
    <row r="158" spans="1:8" x14ac:dyDescent="0.3">
      <c r="A158" s="216"/>
      <c r="B158" s="216"/>
      <c r="C158" s="216"/>
      <c r="D158" s="216"/>
    </row>
    <row r="159" spans="1:8" x14ac:dyDescent="0.3">
      <c r="A159" s="217" t="s">
        <v>292</v>
      </c>
      <c r="B159" s="217"/>
      <c r="C159" s="217"/>
      <c r="D159" s="217"/>
      <c r="E159" s="56"/>
      <c r="F159" s="56"/>
      <c r="G159" s="56"/>
      <c r="H159" s="56"/>
    </row>
    <row r="160" spans="1:8" x14ac:dyDescent="0.3">
      <c r="A160" s="216"/>
      <c r="B160" s="216"/>
      <c r="C160" s="216"/>
      <c r="D160" s="216"/>
    </row>
    <row r="161" spans="1:7" ht="89.1" customHeight="1" x14ac:dyDescent="0.3">
      <c r="A161" s="164" t="s">
        <v>293</v>
      </c>
      <c r="B161" s="164"/>
      <c r="C161" s="164" t="s">
        <v>294</v>
      </c>
      <c r="D161" s="164"/>
      <c r="E161" s="36"/>
      <c r="F161" s="36"/>
      <c r="G161" s="36"/>
    </row>
  </sheetData>
  <mergeCells count="32">
    <mergeCell ref="A161:B161"/>
    <mergeCell ref="C161:D161"/>
    <mergeCell ref="A155:D155"/>
    <mergeCell ref="A156:D156"/>
    <mergeCell ref="A157:D157"/>
    <mergeCell ref="A158:D158"/>
    <mergeCell ref="A159:D159"/>
    <mergeCell ref="A160:D160"/>
    <mergeCell ref="A154:D154"/>
    <mergeCell ref="A74:D74"/>
    <mergeCell ref="A76:D76"/>
    <mergeCell ref="A77:B77"/>
    <mergeCell ref="C95:D95"/>
    <mergeCell ref="A119:D119"/>
    <mergeCell ref="A121:B121"/>
    <mergeCell ref="C131:D131"/>
    <mergeCell ref="A145:D145"/>
    <mergeCell ref="C151:D151"/>
    <mergeCell ref="E95:F95"/>
    <mergeCell ref="A117:C117"/>
    <mergeCell ref="A15:B15"/>
    <mergeCell ref="C25:D25"/>
    <mergeCell ref="A45:D45"/>
    <mergeCell ref="A47:D47"/>
    <mergeCell ref="A48:B48"/>
    <mergeCell ref="C58:D58"/>
    <mergeCell ref="A14:D14"/>
    <mergeCell ref="A1:C1"/>
    <mergeCell ref="A2:C2"/>
    <mergeCell ref="A3:B3"/>
    <mergeCell ref="A10:D10"/>
    <mergeCell ref="A12:D12"/>
  </mergeCells>
  <conditionalFormatting sqref="A17:D25">
    <cfRule type="expression" dxfId="62" priority="38">
      <formula>IF($D$8="Professional Secrecy Protection",TRUE,FALSE)</formula>
    </cfRule>
  </conditionalFormatting>
  <conditionalFormatting sqref="A27:D43">
    <cfRule type="expression" dxfId="61" priority="39">
      <formula>IF(CONCATENATE($D$8,$C$25)="Clause 14 of the EU SCCYes",TRUE,FALSE)</formula>
    </cfRule>
  </conditionalFormatting>
  <conditionalFormatting sqref="A50:D58">
    <cfRule type="expression" dxfId="60" priority="7">
      <formula>IF($D$8="Professional Secrecy Protection",TRUE,FALSE)</formula>
    </cfRule>
  </conditionalFormatting>
  <conditionalFormatting sqref="A60:D72">
    <cfRule type="expression" dxfId="59" priority="32">
      <formula>IF(CONCATENATE($D$8,$C$58)="Clause 14 of the EU SCCYes",TRUE,FALSE)</formula>
    </cfRule>
  </conditionalFormatting>
  <conditionalFormatting sqref="A79:D95">
    <cfRule type="expression" dxfId="58" priority="6">
      <formula>IF($D$8="Professional Secrecy Protection",TRUE,FALSE)</formula>
    </cfRule>
  </conditionalFormatting>
  <conditionalFormatting sqref="A97:D115">
    <cfRule type="expression" dxfId="57" priority="25">
      <formula>IF(CONCATENATE($D$8,$C$95)="Clause 14 of the EU SCCYes",TRUE,FALSE)</formula>
    </cfRule>
  </conditionalFormatting>
  <conditionalFormatting sqref="A123:D132">
    <cfRule type="expression" dxfId="56" priority="5">
      <formula>IF($D$8="Professional Secrecy Protection",TRUE,FALSE)</formula>
    </cfRule>
  </conditionalFormatting>
  <conditionalFormatting sqref="A133:D139">
    <cfRule type="expression" dxfId="55" priority="8">
      <formula>IF(CONCATENATE($D$8,$C$131)="Clause 14 of the EU SCCYes",TRUE,FALSE)</formula>
    </cfRule>
  </conditionalFormatting>
  <conditionalFormatting sqref="A140:D140 A141">
    <cfRule type="expression" dxfId="54" priority="17">
      <formula>IF($D$8="Professional Secrecy Protection",TRUE,FALSE)</formula>
    </cfRule>
  </conditionalFormatting>
  <conditionalFormatting sqref="B141:D141">
    <cfRule type="expression" dxfId="53" priority="9">
      <formula>IF(CONCATENATE($D$8,$C$131)="Clause 14 of the EU SCCYes",TRUE,FALSE)</formula>
    </cfRule>
  </conditionalFormatting>
  <conditionalFormatting sqref="C25:D25">
    <cfRule type="cellIs" dxfId="52" priority="41" operator="equal">
      <formula>"Yes"</formula>
    </cfRule>
    <cfRule type="expression" dxfId="51" priority="37">
      <formula>IF($D$8="Professional Secrecy Protection",TRUE,FALSE)</formula>
    </cfRule>
    <cfRule type="cellIs" dxfId="50" priority="40" operator="equal">
      <formula>"No, proceed with detailed analysis"</formula>
    </cfRule>
  </conditionalFormatting>
  <conditionalFormatting sqref="C58:D58">
    <cfRule type="cellIs" dxfId="49" priority="36" operator="equal">
      <formula>"Yes"</formula>
    </cfRule>
    <cfRule type="cellIs" dxfId="48" priority="35" operator="equal">
      <formula>"No, proceed with detailed analysis"</formula>
    </cfRule>
    <cfRule type="expression" dxfId="47" priority="33">
      <formula>IF($D$8="Professional Secrecy Protection",TRUE,FALSE)</formula>
    </cfRule>
  </conditionalFormatting>
  <conditionalFormatting sqref="C95:D95">
    <cfRule type="cellIs" dxfId="46" priority="31" operator="equal">
      <formula>"Yes"</formula>
    </cfRule>
    <cfRule type="cellIs" dxfId="45" priority="30" operator="equal">
      <formula>"No, proceed with detailed analysis"</formula>
    </cfRule>
  </conditionalFormatting>
  <conditionalFormatting sqref="C131:D132 C140:D140">
    <cfRule type="expression" dxfId="44" priority="16">
      <formula>IF($D$8="Professional Secrecy Protection",TRUE,FALSE)</formula>
    </cfRule>
  </conditionalFormatting>
  <conditionalFormatting sqref="C140:D140 C131:D132">
    <cfRule type="cellIs" dxfId="43" priority="18" operator="equal">
      <formula>"No, proceed with detailed analysis"</formula>
    </cfRule>
    <cfRule type="cellIs" dxfId="42" priority="19" operator="equal">
      <formula>"Yes"</formula>
    </cfRule>
  </conditionalFormatting>
  <conditionalFormatting sqref="C151:D151">
    <cfRule type="cellIs" dxfId="41" priority="27" operator="equal">
      <formula>"Yes"</formula>
    </cfRule>
    <cfRule type="cellIs" dxfId="40" priority="26" operator="equal">
      <formula>"No, additional considerations necessary"</formula>
    </cfRule>
  </conditionalFormatting>
  <conditionalFormatting sqref="C95:F95">
    <cfRule type="expression" dxfId="39" priority="1">
      <formula>IF($D$8="Professional Secrecy Protection",TRUE,FALSE)</formula>
    </cfRule>
  </conditionalFormatting>
  <conditionalFormatting sqref="E95:F95">
    <cfRule type="cellIs" dxfId="38" priority="4" operator="equal">
      <formula>"Yes"</formula>
    </cfRule>
    <cfRule type="cellIs" dxfId="37" priority="3" operator="equal">
      <formula>"No, proceed with detailed analysis"</formula>
    </cfRule>
    <cfRule type="expression" dxfId="36" priority="2">
      <formula>IF($D$8="Professional Secrecy Protection",TRUE,FALSE)</formula>
    </cfRule>
  </conditionalFormatting>
  <dataValidations count="2">
    <dataValidation type="list" allowBlank="1" showInputMessage="1" showErrorMessage="1" sqref="C52:C56 C19:C23 C147:C149 C81:C93 C125:C129" xr:uid="{7385D0CD-8C3F-43AB-8466-50CDC9611A79}">
      <formula1>"Yes,No"</formula1>
    </dataValidation>
    <dataValidation type="list" allowBlank="1" showInputMessage="1" showErrorMessage="1" sqref="D8" xr:uid="{CE50D57C-7AC1-4A49-A94B-5E841A0323E7}">
      <formula1>"Professional Secrecy Protection,Clause 14 of the EU SCC"</formula1>
    </dataValidation>
  </dataValidations>
  <pageMargins left="0.7" right="0.7" top="0.78740157499999996" bottom="0.78740157499999996"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F362-FDD2-445B-AD4B-62DA460ACF42}">
  <dimension ref="A1:I124"/>
  <sheetViews>
    <sheetView showGridLines="0" topLeftCell="A117" zoomScale="85" zoomScaleNormal="85" workbookViewId="0">
      <selection sqref="A1:C1"/>
    </sheetView>
  </sheetViews>
  <sheetFormatPr baseColWidth="10" defaultRowHeight="14.4" x14ac:dyDescent="0.3"/>
  <cols>
    <col min="1" max="1" width="5.44140625" customWidth="1"/>
    <col min="2" max="2" width="60" customWidth="1"/>
    <col min="3" max="3" width="8.77734375" customWidth="1"/>
    <col min="4" max="4" width="2.44140625" customWidth="1"/>
    <col min="5" max="5" width="49.44140625" customWidth="1"/>
  </cols>
  <sheetData>
    <row r="1" spans="1:6" ht="23.4" x14ac:dyDescent="0.3">
      <c r="A1" s="209" t="s">
        <v>598</v>
      </c>
      <c r="B1" s="209"/>
      <c r="C1" s="209"/>
      <c r="D1" s="115"/>
      <c r="E1" s="34" t="s">
        <v>79</v>
      </c>
    </row>
    <row r="2" spans="1:6" ht="65.55" customHeight="1" x14ac:dyDescent="0.3">
      <c r="A2" s="210" t="s">
        <v>599</v>
      </c>
      <c r="B2" s="210"/>
      <c r="C2" s="210"/>
      <c r="D2" s="116"/>
      <c r="E2" s="29" t="s">
        <v>20</v>
      </c>
    </row>
    <row r="3" spans="1:6" x14ac:dyDescent="0.3">
      <c r="A3" s="199" t="s">
        <v>600</v>
      </c>
      <c r="B3" s="199"/>
    </row>
    <row r="4" spans="1:6" x14ac:dyDescent="0.3">
      <c r="A4" s="81"/>
      <c r="B4" s="81"/>
    </row>
    <row r="5" spans="1:6" ht="15.6" x14ac:dyDescent="0.3">
      <c r="A5" s="183" t="s">
        <v>601</v>
      </c>
      <c r="B5" s="183"/>
      <c r="C5" s="225" t="s">
        <v>602</v>
      </c>
      <c r="D5" s="225"/>
      <c r="E5" s="225"/>
    </row>
    <row r="6" spans="1:6" x14ac:dyDescent="0.3">
      <c r="A6" s="81"/>
      <c r="B6" s="81"/>
    </row>
    <row r="7" spans="1:6" ht="14.55" customHeight="1" x14ac:dyDescent="0.3">
      <c r="A7" s="183" t="s">
        <v>603</v>
      </c>
      <c r="B7" s="183"/>
      <c r="C7" s="224" t="s">
        <v>604</v>
      </c>
      <c r="D7" s="224"/>
      <c r="E7" s="224"/>
    </row>
    <row r="8" spans="1:6" x14ac:dyDescent="0.3">
      <c r="A8" s="183" t="s">
        <v>605</v>
      </c>
      <c r="B8" s="183"/>
      <c r="C8" s="218" t="s">
        <v>606</v>
      </c>
      <c r="D8" s="218"/>
      <c r="E8" s="218"/>
    </row>
    <row r="9" spans="1:6" x14ac:dyDescent="0.3">
      <c r="A9" s="5"/>
      <c r="B9" s="5"/>
      <c r="C9" s="5"/>
      <c r="D9" s="5"/>
      <c r="E9" s="5"/>
      <c r="F9" s="5"/>
    </row>
    <row r="10" spans="1:6" ht="20.55" customHeight="1" x14ac:dyDescent="0.3">
      <c r="A10" s="183" t="s">
        <v>607</v>
      </c>
      <c r="B10" s="183"/>
      <c r="C10" s="223" t="s">
        <v>608</v>
      </c>
      <c r="D10" s="223"/>
      <c r="E10" s="223"/>
    </row>
    <row r="11" spans="1:6" ht="16.2" x14ac:dyDescent="0.3">
      <c r="A11" s="183" t="s">
        <v>609</v>
      </c>
      <c r="B11" s="183"/>
      <c r="C11" s="222" t="s">
        <v>610</v>
      </c>
      <c r="D11" s="222"/>
      <c r="E11" s="222"/>
    </row>
    <row r="12" spans="1:6" ht="34.049999999999997" customHeight="1" x14ac:dyDescent="0.3">
      <c r="A12" s="183" t="s">
        <v>611</v>
      </c>
      <c r="B12" s="183"/>
      <c r="C12" s="222" t="s">
        <v>612</v>
      </c>
      <c r="D12" s="222"/>
      <c r="E12" s="222"/>
    </row>
    <row r="13" spans="1:6" ht="16.2" x14ac:dyDescent="0.3">
      <c r="A13" s="183" t="s">
        <v>613</v>
      </c>
      <c r="B13" s="183"/>
      <c r="C13" s="222" t="s">
        <v>614</v>
      </c>
      <c r="D13" s="222"/>
      <c r="E13" s="222"/>
    </row>
    <row r="14" spans="1:6" x14ac:dyDescent="0.3">
      <c r="A14" s="5"/>
      <c r="B14" s="5"/>
      <c r="C14" s="5"/>
      <c r="D14" s="5"/>
      <c r="E14" s="5"/>
      <c r="F14" s="5"/>
    </row>
    <row r="15" spans="1:6" x14ac:dyDescent="0.3">
      <c r="A15" s="183" t="s">
        <v>615</v>
      </c>
      <c r="B15" s="183"/>
      <c r="C15" s="221" t="s">
        <v>616</v>
      </c>
      <c r="D15" s="221"/>
      <c r="E15" s="221"/>
    </row>
    <row r="16" spans="1:6" x14ac:dyDescent="0.3">
      <c r="A16" s="183" t="s">
        <v>617</v>
      </c>
      <c r="B16" s="183"/>
      <c r="C16" s="221" t="s">
        <v>618</v>
      </c>
      <c r="D16" s="221"/>
      <c r="E16" s="221"/>
    </row>
    <row r="17" spans="1:5" x14ac:dyDescent="0.3">
      <c r="A17" s="183" t="s">
        <v>619</v>
      </c>
      <c r="B17" s="183"/>
      <c r="C17" s="221" t="s">
        <v>620</v>
      </c>
      <c r="D17" s="221"/>
      <c r="E17" s="221"/>
    </row>
    <row r="18" spans="1:5" x14ac:dyDescent="0.3">
      <c r="A18" s="183" t="s">
        <v>621</v>
      </c>
      <c r="B18" s="183"/>
      <c r="C18" s="221" t="s">
        <v>620</v>
      </c>
      <c r="D18" s="221"/>
      <c r="E18" s="221"/>
    </row>
    <row r="19" spans="1:5" x14ac:dyDescent="0.3">
      <c r="A19" s="5"/>
      <c r="B19" s="5"/>
      <c r="C19" s="5"/>
      <c r="D19" s="5"/>
      <c r="E19" s="117"/>
    </row>
    <row r="20" spans="1:5" x14ac:dyDescent="0.3">
      <c r="A20" s="183" t="s">
        <v>622</v>
      </c>
      <c r="B20" s="183"/>
      <c r="C20" s="218" t="s">
        <v>194</v>
      </c>
      <c r="D20" s="218"/>
      <c r="E20" s="218"/>
    </row>
    <row r="21" spans="1:5" x14ac:dyDescent="0.3">
      <c r="A21" s="183" t="s">
        <v>623</v>
      </c>
      <c r="B21" s="183"/>
      <c r="C21" s="219" t="s">
        <v>624</v>
      </c>
      <c r="D21" s="219"/>
      <c r="E21" s="219"/>
    </row>
    <row r="22" spans="1:5" x14ac:dyDescent="0.3">
      <c r="A22" s="183" t="s">
        <v>625</v>
      </c>
      <c r="B22" s="183"/>
      <c r="C22" s="218" t="s">
        <v>196</v>
      </c>
      <c r="D22" s="218"/>
    </row>
    <row r="23" spans="1:5" x14ac:dyDescent="0.3">
      <c r="A23" s="5"/>
      <c r="B23" s="5"/>
    </row>
    <row r="24" spans="1:5" ht="162" customHeight="1" x14ac:dyDescent="0.3">
      <c r="A24" s="220" t="s">
        <v>626</v>
      </c>
      <c r="B24" s="211"/>
      <c r="C24" s="211"/>
      <c r="D24" s="211"/>
      <c r="E24" s="211"/>
    </row>
    <row r="26" spans="1:5" ht="15.6" x14ac:dyDescent="0.3">
      <c r="A26" s="212" t="s">
        <v>627</v>
      </c>
      <c r="B26" s="212"/>
      <c r="C26" s="212"/>
      <c r="D26" s="212"/>
      <c r="E26" s="212"/>
    </row>
    <row r="28" spans="1:5" ht="51" customHeight="1" x14ac:dyDescent="0.3">
      <c r="A28" s="208" t="s">
        <v>628</v>
      </c>
      <c r="B28" s="208"/>
      <c r="C28" s="208"/>
      <c r="D28" s="208"/>
      <c r="E28" s="208"/>
    </row>
    <row r="29" spans="1:5" x14ac:dyDescent="0.3">
      <c r="A29" s="86"/>
      <c r="B29" s="86"/>
      <c r="C29" s="84"/>
      <c r="D29" s="84"/>
      <c r="E29" s="87"/>
    </row>
    <row r="30" spans="1:5" x14ac:dyDescent="0.3">
      <c r="E30" s="89" t="s">
        <v>62</v>
      </c>
    </row>
    <row r="31" spans="1:5" ht="30.6" x14ac:dyDescent="0.3">
      <c r="A31" s="118" t="s">
        <v>629</v>
      </c>
      <c r="B31" s="6" t="s">
        <v>630</v>
      </c>
      <c r="C31" s="38" t="s">
        <v>631</v>
      </c>
      <c r="E31" s="119" t="s">
        <v>632</v>
      </c>
    </row>
    <row r="32" spans="1:5" ht="30.6" x14ac:dyDescent="0.3">
      <c r="A32" s="118" t="s">
        <v>633</v>
      </c>
      <c r="B32" s="6" t="s">
        <v>634</v>
      </c>
      <c r="C32" s="38" t="s">
        <v>631</v>
      </c>
      <c r="E32" s="119" t="s">
        <v>632</v>
      </c>
    </row>
    <row r="33" spans="1:5" ht="43.2" x14ac:dyDescent="0.3">
      <c r="A33" s="118" t="s">
        <v>635</v>
      </c>
      <c r="B33" s="6" t="s">
        <v>636</v>
      </c>
      <c r="C33" s="38" t="s">
        <v>631</v>
      </c>
      <c r="E33" s="119" t="s">
        <v>632</v>
      </c>
    </row>
    <row r="34" spans="1:5" ht="28.8" x14ac:dyDescent="0.3">
      <c r="A34" s="118" t="s">
        <v>637</v>
      </c>
      <c r="B34" s="6" t="s">
        <v>638</v>
      </c>
      <c r="C34" s="38" t="s">
        <v>631</v>
      </c>
      <c r="E34" s="119" t="s">
        <v>632</v>
      </c>
    </row>
    <row r="35" spans="1:5" ht="28.8" x14ac:dyDescent="0.3">
      <c r="A35" s="118" t="s">
        <v>639</v>
      </c>
      <c r="B35" s="6" t="s">
        <v>640</v>
      </c>
      <c r="C35" s="38" t="s">
        <v>631</v>
      </c>
      <c r="E35" s="119" t="s">
        <v>632</v>
      </c>
    </row>
    <row r="36" spans="1:5" ht="28.8" x14ac:dyDescent="0.3">
      <c r="A36" s="118" t="s">
        <v>641</v>
      </c>
      <c r="B36" s="6" t="s">
        <v>642</v>
      </c>
      <c r="C36" s="38" t="s">
        <v>631</v>
      </c>
      <c r="E36" s="119" t="s">
        <v>632</v>
      </c>
    </row>
    <row r="37" spans="1:5" ht="59.4" x14ac:dyDescent="0.3">
      <c r="A37" s="118" t="s">
        <v>643</v>
      </c>
      <c r="B37" s="6" t="s">
        <v>644</v>
      </c>
      <c r="C37" s="38" t="s">
        <v>631</v>
      </c>
      <c r="E37" s="119" t="s">
        <v>632</v>
      </c>
    </row>
    <row r="38" spans="1:5" ht="28.8" x14ac:dyDescent="0.3">
      <c r="A38" s="118" t="s">
        <v>645</v>
      </c>
      <c r="B38" s="6" t="s">
        <v>646</v>
      </c>
      <c r="C38" s="38" t="s">
        <v>631</v>
      </c>
      <c r="E38" s="119" t="s">
        <v>632</v>
      </c>
    </row>
    <row r="39" spans="1:5" ht="28.8" x14ac:dyDescent="0.3">
      <c r="A39" s="118" t="s">
        <v>647</v>
      </c>
      <c r="B39" s="6" t="s">
        <v>648</v>
      </c>
      <c r="C39" s="38" t="s">
        <v>631</v>
      </c>
      <c r="E39" s="119" t="s">
        <v>632</v>
      </c>
    </row>
    <row r="40" spans="1:5" ht="45" x14ac:dyDescent="0.3">
      <c r="A40" s="118" t="s">
        <v>649</v>
      </c>
      <c r="B40" s="6" t="s">
        <v>650</v>
      </c>
      <c r="C40" s="38" t="s">
        <v>631</v>
      </c>
      <c r="E40" s="119" t="s">
        <v>632</v>
      </c>
    </row>
    <row r="41" spans="1:5" ht="57.6" x14ac:dyDescent="0.3">
      <c r="A41" s="118" t="s">
        <v>597</v>
      </c>
      <c r="B41" s="6" t="s">
        <v>651</v>
      </c>
      <c r="C41" s="38" t="s">
        <v>631</v>
      </c>
      <c r="E41" s="119" t="s">
        <v>632</v>
      </c>
    </row>
    <row r="42" spans="1:5" x14ac:dyDescent="0.3">
      <c r="A42" s="5"/>
      <c r="B42" s="6"/>
      <c r="E42" s="90"/>
    </row>
    <row r="43" spans="1:5" ht="15.6" x14ac:dyDescent="0.3">
      <c r="A43" s="212" t="s">
        <v>652</v>
      </c>
      <c r="B43" s="212"/>
      <c r="C43" s="212"/>
      <c r="D43" s="212"/>
      <c r="E43" s="212"/>
    </row>
    <row r="45" spans="1:5" ht="94.95" customHeight="1" x14ac:dyDescent="0.3">
      <c r="A45" s="208" t="s">
        <v>653</v>
      </c>
      <c r="B45" s="208"/>
      <c r="C45" s="208"/>
      <c r="D45" s="208"/>
      <c r="E45" s="208"/>
    </row>
    <row r="46" spans="1:5" x14ac:dyDescent="0.3">
      <c r="A46" s="86"/>
      <c r="B46" s="86"/>
      <c r="C46" s="84"/>
      <c r="D46" s="84"/>
      <c r="E46" s="87"/>
    </row>
    <row r="47" spans="1:5" x14ac:dyDescent="0.3">
      <c r="E47" s="89" t="s">
        <v>62</v>
      </c>
    </row>
    <row r="48" spans="1:5" ht="28.8" x14ac:dyDescent="0.3">
      <c r="A48" s="118" t="s">
        <v>654</v>
      </c>
      <c r="B48" s="6" t="s">
        <v>655</v>
      </c>
      <c r="C48" s="38" t="s">
        <v>631</v>
      </c>
      <c r="E48" s="119" t="s">
        <v>632</v>
      </c>
    </row>
    <row r="49" spans="1:5" ht="28.8" x14ac:dyDescent="0.3">
      <c r="A49" s="118" t="s">
        <v>656</v>
      </c>
      <c r="B49" s="6" t="s">
        <v>657</v>
      </c>
      <c r="C49" s="38" t="s">
        <v>631</v>
      </c>
      <c r="E49" s="119" t="s">
        <v>632</v>
      </c>
    </row>
    <row r="50" spans="1:5" ht="28.8" x14ac:dyDescent="0.3">
      <c r="A50" s="118" t="s">
        <v>658</v>
      </c>
      <c r="B50" s="6" t="s">
        <v>659</v>
      </c>
      <c r="C50" s="38" t="s">
        <v>631</v>
      </c>
      <c r="E50" s="119" t="s">
        <v>632</v>
      </c>
    </row>
    <row r="51" spans="1:5" ht="43.2" x14ac:dyDescent="0.3">
      <c r="A51" s="118" t="s">
        <v>660</v>
      </c>
      <c r="B51" s="6" t="s">
        <v>661</v>
      </c>
      <c r="C51" s="38" t="s">
        <v>631</v>
      </c>
      <c r="E51" s="119" t="s">
        <v>632</v>
      </c>
    </row>
    <row r="52" spans="1:5" ht="59.4" x14ac:dyDescent="0.3">
      <c r="A52" s="118" t="s">
        <v>662</v>
      </c>
      <c r="B52" s="6" t="s">
        <v>663</v>
      </c>
      <c r="C52" s="38" t="s">
        <v>631</v>
      </c>
      <c r="E52" s="119" t="s">
        <v>632</v>
      </c>
    </row>
    <row r="53" spans="1:5" ht="43.2" x14ac:dyDescent="0.3">
      <c r="A53" s="118" t="s">
        <v>664</v>
      </c>
      <c r="B53" s="6" t="s">
        <v>665</v>
      </c>
      <c r="C53" s="38" t="s">
        <v>631</v>
      </c>
      <c r="E53" s="119" t="s">
        <v>632</v>
      </c>
    </row>
    <row r="54" spans="1:5" x14ac:dyDescent="0.3">
      <c r="A54" s="118"/>
      <c r="B54" s="6"/>
      <c r="C54" s="6"/>
      <c r="D54" s="6"/>
      <c r="E54" s="6"/>
    </row>
    <row r="55" spans="1:5" ht="43.2" x14ac:dyDescent="0.3">
      <c r="A55" s="118" t="s">
        <v>666</v>
      </c>
      <c r="B55" s="6" t="s">
        <v>667</v>
      </c>
      <c r="E55" s="120" t="s">
        <v>668</v>
      </c>
    </row>
    <row r="56" spans="1:5" x14ac:dyDescent="0.3">
      <c r="A56" s="118"/>
      <c r="B56" s="6"/>
      <c r="E56" s="6"/>
    </row>
    <row r="57" spans="1:5" ht="57.6" x14ac:dyDescent="0.3">
      <c r="A57" s="118" t="s">
        <v>669</v>
      </c>
      <c r="B57" s="6" t="s">
        <v>670</v>
      </c>
      <c r="E57" s="120" t="s">
        <v>668</v>
      </c>
    </row>
    <row r="58" spans="1:5" x14ac:dyDescent="0.3">
      <c r="A58" s="5"/>
      <c r="B58" s="6"/>
      <c r="E58" s="90"/>
    </row>
    <row r="59" spans="1:5" ht="15.6" x14ac:dyDescent="0.3">
      <c r="A59" s="212" t="s">
        <v>671</v>
      </c>
      <c r="B59" s="212"/>
      <c r="C59" s="212"/>
      <c r="D59" s="212"/>
      <c r="E59" s="212"/>
    </row>
    <row r="61" spans="1:5" ht="58.05" customHeight="1" x14ac:dyDescent="0.3">
      <c r="A61" s="208" t="s">
        <v>672</v>
      </c>
      <c r="B61" s="208"/>
      <c r="C61" s="208"/>
      <c r="D61" s="208"/>
      <c r="E61" s="208"/>
    </row>
    <row r="62" spans="1:5" x14ac:dyDescent="0.3">
      <c r="A62" s="86"/>
      <c r="B62" s="86"/>
      <c r="C62" s="84"/>
      <c r="D62" s="84"/>
      <c r="E62" s="87"/>
    </row>
    <row r="63" spans="1:5" x14ac:dyDescent="0.3">
      <c r="E63" s="89" t="s">
        <v>62</v>
      </c>
    </row>
    <row r="64" spans="1:5" ht="28.8" x14ac:dyDescent="0.3">
      <c r="A64" s="118" t="s">
        <v>673</v>
      </c>
      <c r="B64" s="6" t="s">
        <v>674</v>
      </c>
      <c r="C64" s="38" t="s">
        <v>631</v>
      </c>
      <c r="E64" s="119" t="s">
        <v>632</v>
      </c>
    </row>
    <row r="65" spans="1:5" ht="28.8" x14ac:dyDescent="0.3">
      <c r="A65" s="118" t="s">
        <v>675</v>
      </c>
      <c r="B65" s="6" t="s">
        <v>676</v>
      </c>
      <c r="C65" s="38" t="s">
        <v>631</v>
      </c>
      <c r="E65" s="119" t="s">
        <v>632</v>
      </c>
    </row>
    <row r="66" spans="1:5" ht="57.6" x14ac:dyDescent="0.3">
      <c r="A66" s="118" t="s">
        <v>677</v>
      </c>
      <c r="B66" s="6" t="s">
        <v>678</v>
      </c>
      <c r="C66" s="38" t="s">
        <v>631</v>
      </c>
      <c r="E66" s="119" t="s">
        <v>632</v>
      </c>
    </row>
    <row r="67" spans="1:5" ht="73.8" x14ac:dyDescent="0.3">
      <c r="A67" s="118" t="s">
        <v>679</v>
      </c>
      <c r="B67" s="6" t="s">
        <v>680</v>
      </c>
      <c r="C67" s="38" t="s">
        <v>631</v>
      </c>
      <c r="E67" s="119" t="s">
        <v>632</v>
      </c>
    </row>
    <row r="68" spans="1:5" ht="43.2" x14ac:dyDescent="0.3">
      <c r="A68" s="118" t="s">
        <v>681</v>
      </c>
      <c r="B68" s="6" t="s">
        <v>682</v>
      </c>
      <c r="C68" s="38" t="s">
        <v>631</v>
      </c>
      <c r="E68" s="119" t="s">
        <v>632</v>
      </c>
    </row>
    <row r="69" spans="1:5" ht="31.95" customHeight="1" x14ac:dyDescent="0.3">
      <c r="A69" s="118" t="s">
        <v>683</v>
      </c>
      <c r="B69" s="6" t="s">
        <v>684</v>
      </c>
      <c r="C69" s="38" t="s">
        <v>631</v>
      </c>
      <c r="E69" s="119" t="s">
        <v>632</v>
      </c>
    </row>
    <row r="70" spans="1:5" ht="30.6" x14ac:dyDescent="0.3">
      <c r="A70" s="118" t="s">
        <v>685</v>
      </c>
      <c r="B70" s="6" t="s">
        <v>686</v>
      </c>
      <c r="C70" s="38" t="s">
        <v>631</v>
      </c>
      <c r="E70" s="119" t="s">
        <v>632</v>
      </c>
    </row>
    <row r="71" spans="1:5" x14ac:dyDescent="0.3">
      <c r="A71" s="6"/>
      <c r="B71" s="6"/>
      <c r="E71" s="90"/>
    </row>
    <row r="72" spans="1:5" ht="15.6" x14ac:dyDescent="0.3">
      <c r="A72" s="212" t="s">
        <v>687</v>
      </c>
      <c r="B72" s="212"/>
      <c r="C72" s="212"/>
      <c r="D72" s="212"/>
      <c r="E72" s="212"/>
    </row>
    <row r="74" spans="1:5" ht="57" customHeight="1" x14ac:dyDescent="0.3">
      <c r="A74" s="208" t="s">
        <v>688</v>
      </c>
      <c r="B74" s="208"/>
      <c r="C74" s="208"/>
      <c r="D74" s="208"/>
      <c r="E74" s="208"/>
    </row>
    <row r="75" spans="1:5" x14ac:dyDescent="0.3">
      <c r="A75" s="86"/>
      <c r="B75" s="86"/>
      <c r="C75" s="84"/>
      <c r="D75" s="84"/>
      <c r="E75" s="87"/>
    </row>
    <row r="76" spans="1:5" x14ac:dyDescent="0.3">
      <c r="E76" s="89" t="s">
        <v>62</v>
      </c>
    </row>
    <row r="77" spans="1:5" x14ac:dyDescent="0.3">
      <c r="A77" s="118" t="s">
        <v>689</v>
      </c>
      <c r="B77" s="6" t="s">
        <v>690</v>
      </c>
      <c r="C77" s="38" t="s">
        <v>631</v>
      </c>
      <c r="E77" s="119" t="s">
        <v>632</v>
      </c>
    </row>
    <row r="78" spans="1:5" x14ac:dyDescent="0.3">
      <c r="A78" s="118" t="s">
        <v>691</v>
      </c>
      <c r="B78" s="6" t="s">
        <v>692</v>
      </c>
      <c r="C78" s="38" t="s">
        <v>631</v>
      </c>
      <c r="E78" s="119" t="s">
        <v>632</v>
      </c>
    </row>
    <row r="79" spans="1:5" x14ac:dyDescent="0.3">
      <c r="A79" s="118" t="s">
        <v>693</v>
      </c>
      <c r="B79" s="6" t="s">
        <v>694</v>
      </c>
      <c r="C79" s="38" t="s">
        <v>631</v>
      </c>
      <c r="E79" s="119" t="s">
        <v>632</v>
      </c>
    </row>
    <row r="80" spans="1:5" x14ac:dyDescent="0.3">
      <c r="A80" s="118" t="s">
        <v>695</v>
      </c>
      <c r="B80" s="6" t="s">
        <v>696</v>
      </c>
      <c r="C80" s="38" t="s">
        <v>631</v>
      </c>
      <c r="E80" s="119" t="s">
        <v>632</v>
      </c>
    </row>
    <row r="81" spans="1:5" x14ac:dyDescent="0.3">
      <c r="A81" s="118" t="s">
        <v>697</v>
      </c>
      <c r="B81" s="6" t="s">
        <v>698</v>
      </c>
      <c r="C81" s="38" t="s">
        <v>631</v>
      </c>
      <c r="E81" s="119" t="s">
        <v>632</v>
      </c>
    </row>
    <row r="82" spans="1:5" x14ac:dyDescent="0.3">
      <c r="A82" s="118" t="s">
        <v>699</v>
      </c>
      <c r="B82" s="6" t="s">
        <v>700</v>
      </c>
      <c r="C82" s="38" t="s">
        <v>631</v>
      </c>
      <c r="E82" s="119" t="s">
        <v>632</v>
      </c>
    </row>
    <row r="83" spans="1:5" ht="28.8" x14ac:dyDescent="0.3">
      <c r="A83" s="118" t="s">
        <v>701</v>
      </c>
      <c r="B83" s="6" t="s">
        <v>702</v>
      </c>
      <c r="C83" s="38" t="s">
        <v>631</v>
      </c>
      <c r="E83" s="119" t="s">
        <v>632</v>
      </c>
    </row>
    <row r="84" spans="1:5" ht="28.8" x14ac:dyDescent="0.3">
      <c r="A84" s="118" t="s">
        <v>703</v>
      </c>
      <c r="B84" s="6" t="s">
        <v>704</v>
      </c>
      <c r="C84" s="38" t="s">
        <v>631</v>
      </c>
      <c r="E84" s="119" t="s">
        <v>632</v>
      </c>
    </row>
    <row r="85" spans="1:5" x14ac:dyDescent="0.3">
      <c r="A85" s="118"/>
      <c r="B85" s="6"/>
      <c r="C85" s="6"/>
      <c r="D85" s="6"/>
      <c r="E85" s="6"/>
    </row>
    <row r="86" spans="1:5" x14ac:dyDescent="0.3">
      <c r="A86" s="118" t="s">
        <v>705</v>
      </c>
      <c r="B86" s="6" t="s">
        <v>706</v>
      </c>
      <c r="C86" s="38" t="s">
        <v>631</v>
      </c>
      <c r="E86" s="119" t="s">
        <v>632</v>
      </c>
    </row>
    <row r="87" spans="1:5" x14ac:dyDescent="0.3">
      <c r="A87" s="118" t="s">
        <v>707</v>
      </c>
      <c r="B87" s="6" t="s">
        <v>692</v>
      </c>
      <c r="C87" s="38" t="s">
        <v>631</v>
      </c>
      <c r="E87" s="119" t="s">
        <v>632</v>
      </c>
    </row>
    <row r="88" spans="1:5" x14ac:dyDescent="0.3">
      <c r="A88" s="118" t="s">
        <v>708</v>
      </c>
      <c r="B88" s="6" t="s">
        <v>709</v>
      </c>
      <c r="C88" s="38" t="s">
        <v>631</v>
      </c>
      <c r="E88" s="119" t="s">
        <v>632</v>
      </c>
    </row>
    <row r="89" spans="1:5" x14ac:dyDescent="0.3">
      <c r="A89" s="118" t="s">
        <v>710</v>
      </c>
      <c r="B89" s="6" t="s">
        <v>711</v>
      </c>
      <c r="C89" s="38" t="s">
        <v>631</v>
      </c>
      <c r="E89" s="119" t="s">
        <v>632</v>
      </c>
    </row>
    <row r="90" spans="1:5" x14ac:dyDescent="0.3">
      <c r="A90" s="118" t="s">
        <v>712</v>
      </c>
      <c r="B90" s="6" t="s">
        <v>698</v>
      </c>
      <c r="C90" s="38" t="s">
        <v>631</v>
      </c>
      <c r="E90" s="119" t="s">
        <v>632</v>
      </c>
    </row>
    <row r="91" spans="1:5" x14ac:dyDescent="0.3">
      <c r="A91" s="118" t="s">
        <v>713</v>
      </c>
      <c r="B91" s="6" t="s">
        <v>714</v>
      </c>
      <c r="C91" s="38" t="s">
        <v>631</v>
      </c>
      <c r="E91" s="119" t="s">
        <v>632</v>
      </c>
    </row>
    <row r="92" spans="1:5" ht="28.8" x14ac:dyDescent="0.3">
      <c r="A92" s="118" t="s">
        <v>715</v>
      </c>
      <c r="B92" s="6" t="s">
        <v>702</v>
      </c>
      <c r="C92" s="38" t="s">
        <v>631</v>
      </c>
      <c r="E92" s="119" t="s">
        <v>632</v>
      </c>
    </row>
    <row r="93" spans="1:5" ht="43.2" x14ac:dyDescent="0.3">
      <c r="A93" s="118" t="s">
        <v>716</v>
      </c>
      <c r="B93" s="6" t="s">
        <v>717</v>
      </c>
      <c r="C93" s="38" t="s">
        <v>631</v>
      </c>
      <c r="E93" s="119" t="s">
        <v>632</v>
      </c>
    </row>
    <row r="94" spans="1:5" x14ac:dyDescent="0.3">
      <c r="A94" s="118"/>
      <c r="B94" s="6"/>
      <c r="C94" s="6"/>
      <c r="D94" s="6"/>
      <c r="E94" s="6"/>
    </row>
    <row r="95" spans="1:5" ht="30.6" x14ac:dyDescent="0.3">
      <c r="A95" s="118" t="s">
        <v>718</v>
      </c>
      <c r="B95" s="6" t="s">
        <v>719</v>
      </c>
      <c r="C95" s="38" t="s">
        <v>631</v>
      </c>
      <c r="E95" s="119" t="s">
        <v>632</v>
      </c>
    </row>
    <row r="96" spans="1:5" ht="28.8" x14ac:dyDescent="0.3">
      <c r="A96" s="118" t="s">
        <v>720</v>
      </c>
      <c r="B96" s="6" t="s">
        <v>721</v>
      </c>
      <c r="C96" s="38" t="s">
        <v>631</v>
      </c>
      <c r="E96" s="119" t="s">
        <v>632</v>
      </c>
    </row>
    <row r="97" spans="1:5" ht="28.8" x14ac:dyDescent="0.3">
      <c r="A97" s="118" t="s">
        <v>722</v>
      </c>
      <c r="B97" s="6" t="s">
        <v>723</v>
      </c>
      <c r="C97" s="38" t="s">
        <v>631</v>
      </c>
      <c r="E97" s="119" t="s">
        <v>632</v>
      </c>
    </row>
    <row r="98" spans="1:5" x14ac:dyDescent="0.3">
      <c r="A98" s="118"/>
      <c r="B98" s="6"/>
      <c r="C98" s="6"/>
      <c r="D98" s="6"/>
      <c r="E98" s="6"/>
    </row>
    <row r="99" spans="1:5" ht="15.6" x14ac:dyDescent="0.3">
      <c r="A99" s="212" t="s">
        <v>724</v>
      </c>
      <c r="B99" s="212"/>
      <c r="C99" s="212"/>
      <c r="D99" s="212"/>
      <c r="E99" s="212"/>
    </row>
    <row r="101" spans="1:5" ht="28.8" x14ac:dyDescent="0.3">
      <c r="A101" s="118" t="s">
        <v>725</v>
      </c>
      <c r="B101" s="6" t="s">
        <v>726</v>
      </c>
      <c r="C101" s="38" t="s">
        <v>631</v>
      </c>
      <c r="E101" s="119" t="s">
        <v>632</v>
      </c>
    </row>
    <row r="102" spans="1:5" ht="43.2" x14ac:dyDescent="0.3">
      <c r="A102" s="118" t="s">
        <v>727</v>
      </c>
      <c r="B102" s="6" t="s">
        <v>728</v>
      </c>
      <c r="C102" s="38" t="s">
        <v>631</v>
      </c>
      <c r="E102" s="119" t="s">
        <v>632</v>
      </c>
    </row>
    <row r="103" spans="1:5" ht="31.5" customHeight="1" x14ac:dyDescent="0.3">
      <c r="A103" s="118" t="s">
        <v>729</v>
      </c>
      <c r="B103" s="6" t="s">
        <v>730</v>
      </c>
      <c r="C103" s="38" t="s">
        <v>631</v>
      </c>
      <c r="E103" s="119" t="s">
        <v>632</v>
      </c>
    </row>
    <row r="104" spans="1:5" x14ac:dyDescent="0.3">
      <c r="A104" s="118"/>
      <c r="B104" s="6"/>
      <c r="C104" s="6"/>
      <c r="D104" s="6"/>
      <c r="E104" s="6"/>
    </row>
    <row r="105" spans="1:5" x14ac:dyDescent="0.3">
      <c r="A105" s="6"/>
      <c r="B105" s="6"/>
      <c r="E105" s="90"/>
    </row>
    <row r="106" spans="1:5" ht="18" x14ac:dyDescent="0.35">
      <c r="A106" s="207" t="s">
        <v>731</v>
      </c>
      <c r="B106" s="207"/>
      <c r="C106" s="207"/>
      <c r="D106" s="207"/>
      <c r="E106" s="207"/>
    </row>
    <row r="107" spans="1:5" ht="18" x14ac:dyDescent="0.35">
      <c r="A107" s="114"/>
      <c r="B107" s="114"/>
      <c r="C107" s="114"/>
      <c r="D107" s="114"/>
      <c r="E107" s="114"/>
    </row>
    <row r="108" spans="1:5" x14ac:dyDescent="0.3">
      <c r="A108" s="9"/>
      <c r="B108" s="6"/>
      <c r="E108" s="90"/>
    </row>
    <row r="109" spans="1:5" ht="30" customHeight="1" x14ac:dyDescent="0.3">
      <c r="A109" s="208" t="s">
        <v>732</v>
      </c>
      <c r="B109" s="215"/>
      <c r="C109" s="215"/>
      <c r="D109" s="215"/>
      <c r="E109" s="215"/>
    </row>
    <row r="110" spans="1:5" ht="43.05" customHeight="1" x14ac:dyDescent="0.3">
      <c r="A110" s="208" t="s">
        <v>733</v>
      </c>
      <c r="B110" s="215"/>
      <c r="C110" s="215"/>
      <c r="D110" s="215"/>
      <c r="E110" s="215"/>
    </row>
    <row r="111" spans="1:5" ht="42" customHeight="1" x14ac:dyDescent="0.3">
      <c r="A111" s="208" t="s">
        <v>734</v>
      </c>
      <c r="B111" s="215"/>
      <c r="C111" s="215"/>
      <c r="D111" s="215"/>
      <c r="E111" s="215"/>
    </row>
    <row r="112" spans="1:5" ht="45" customHeight="1" x14ac:dyDescent="0.3">
      <c r="A112" s="208" t="s">
        <v>735</v>
      </c>
      <c r="B112" s="215"/>
      <c r="C112" s="215"/>
      <c r="D112" s="215"/>
      <c r="E112" s="215"/>
    </row>
    <row r="113" spans="1:9" ht="68.55" customHeight="1" x14ac:dyDescent="0.3">
      <c r="A113" s="208" t="s">
        <v>736</v>
      </c>
      <c r="B113" s="215"/>
      <c r="C113" s="215"/>
      <c r="D113" s="215"/>
      <c r="E113" s="215"/>
    </row>
    <row r="114" spans="1:9" ht="69.45" customHeight="1" x14ac:dyDescent="0.3">
      <c r="A114" s="208" t="s">
        <v>737</v>
      </c>
      <c r="B114" s="215"/>
      <c r="C114" s="215"/>
      <c r="D114" s="215"/>
      <c r="E114" s="215"/>
    </row>
    <row r="115" spans="1:9" ht="60.45" customHeight="1" x14ac:dyDescent="0.3">
      <c r="A115" s="208" t="s">
        <v>738</v>
      </c>
      <c r="B115" s="215"/>
      <c r="C115" s="215"/>
      <c r="D115" s="215"/>
      <c r="E115" s="215"/>
    </row>
    <row r="116" spans="1:9" ht="55.5" customHeight="1" x14ac:dyDescent="0.3">
      <c r="A116" s="208" t="s">
        <v>739</v>
      </c>
      <c r="B116" s="215"/>
      <c r="C116" s="215"/>
      <c r="D116" s="215"/>
      <c r="E116" s="215"/>
    </row>
    <row r="117" spans="1:9" ht="97.05" customHeight="1" x14ac:dyDescent="0.3">
      <c r="A117" s="208" t="s">
        <v>740</v>
      </c>
      <c r="B117" s="215"/>
      <c r="C117" s="215"/>
      <c r="D117" s="215"/>
      <c r="E117" s="215"/>
    </row>
    <row r="118" spans="1:9" ht="30" customHeight="1" x14ac:dyDescent="0.3">
      <c r="A118" s="208" t="s">
        <v>741</v>
      </c>
      <c r="B118" s="215"/>
      <c r="C118" s="215"/>
      <c r="D118" s="215"/>
      <c r="E118" s="215"/>
    </row>
    <row r="119" spans="1:9" ht="31.5" customHeight="1" x14ac:dyDescent="0.3">
      <c r="A119" s="208" t="s">
        <v>742</v>
      </c>
      <c r="B119" s="215"/>
      <c r="C119" s="215"/>
      <c r="D119" s="215"/>
      <c r="E119" s="215"/>
    </row>
    <row r="120" spans="1:9" ht="32.549999999999997" customHeight="1" x14ac:dyDescent="0.3">
      <c r="A120" s="208" t="s">
        <v>743</v>
      </c>
      <c r="B120" s="215"/>
      <c r="C120" s="215"/>
      <c r="D120" s="215"/>
      <c r="E120" s="215"/>
    </row>
    <row r="121" spans="1:9" x14ac:dyDescent="0.3">
      <c r="A121" s="216"/>
      <c r="B121" s="216"/>
      <c r="C121" s="216"/>
      <c r="D121" s="216"/>
      <c r="E121" s="216"/>
    </row>
    <row r="122" spans="1:9" x14ac:dyDescent="0.3">
      <c r="A122" s="217" t="s">
        <v>292</v>
      </c>
      <c r="B122" s="217"/>
      <c r="C122" s="217"/>
      <c r="D122" s="217"/>
      <c r="E122" s="217"/>
      <c r="F122" s="56"/>
      <c r="G122" s="56"/>
      <c r="H122" s="56"/>
      <c r="I122" s="56"/>
    </row>
    <row r="123" spans="1:9" x14ac:dyDescent="0.3">
      <c r="A123" s="216"/>
      <c r="B123" s="216"/>
      <c r="C123" s="216"/>
      <c r="D123" s="216"/>
      <c r="E123" s="216"/>
    </row>
    <row r="124" spans="1:9" ht="88.95" customHeight="1" x14ac:dyDescent="0.3">
      <c r="A124" s="164" t="s">
        <v>293</v>
      </c>
      <c r="B124" s="164"/>
      <c r="C124" s="164" t="s">
        <v>294</v>
      </c>
      <c r="D124" s="164"/>
      <c r="E124" s="164"/>
      <c r="F124" s="36"/>
      <c r="G124" s="36"/>
      <c r="H124" s="36"/>
    </row>
  </sheetData>
  <mergeCells count="59">
    <mergeCell ref="A7:B7"/>
    <mergeCell ref="C7:E7"/>
    <mergeCell ref="A1:C1"/>
    <mergeCell ref="A2:C2"/>
    <mergeCell ref="A3:B3"/>
    <mergeCell ref="A5:B5"/>
    <mergeCell ref="C5:E5"/>
    <mergeCell ref="A8:B8"/>
    <mergeCell ref="C8:E8"/>
    <mergeCell ref="A10:B10"/>
    <mergeCell ref="C10:E10"/>
    <mergeCell ref="A11:B11"/>
    <mergeCell ref="C11:E11"/>
    <mergeCell ref="A12:B12"/>
    <mergeCell ref="C12:E12"/>
    <mergeCell ref="A13:B13"/>
    <mergeCell ref="C13:E13"/>
    <mergeCell ref="A15:B15"/>
    <mergeCell ref="C15:E15"/>
    <mergeCell ref="A16:B16"/>
    <mergeCell ref="C16:E16"/>
    <mergeCell ref="A17:B17"/>
    <mergeCell ref="C17:E17"/>
    <mergeCell ref="A18:B18"/>
    <mergeCell ref="C18:E18"/>
    <mergeCell ref="A59:E59"/>
    <mergeCell ref="A20:B20"/>
    <mergeCell ref="C20:E20"/>
    <mergeCell ref="A21:B21"/>
    <mergeCell ref="C21:E21"/>
    <mergeCell ref="A22:B22"/>
    <mergeCell ref="C22:D22"/>
    <mergeCell ref="A24:E24"/>
    <mergeCell ref="A26:E26"/>
    <mergeCell ref="A28:E28"/>
    <mergeCell ref="A43:E43"/>
    <mergeCell ref="A45:E45"/>
    <mergeCell ref="A115:E115"/>
    <mergeCell ref="A61:E61"/>
    <mergeCell ref="A72:E72"/>
    <mergeCell ref="A74:E74"/>
    <mergeCell ref="A99:E99"/>
    <mergeCell ref="A106:E106"/>
    <mergeCell ref="A109:E109"/>
    <mergeCell ref="A110:E110"/>
    <mergeCell ref="A111:E111"/>
    <mergeCell ref="A112:E112"/>
    <mergeCell ref="A113:E113"/>
    <mergeCell ref="A114:E114"/>
    <mergeCell ref="A122:E122"/>
    <mergeCell ref="A123:E123"/>
    <mergeCell ref="A124:B124"/>
    <mergeCell ref="C124:E124"/>
    <mergeCell ref="A116:E116"/>
    <mergeCell ref="A117:E117"/>
    <mergeCell ref="A118:E118"/>
    <mergeCell ref="A119:E119"/>
    <mergeCell ref="A120:E120"/>
    <mergeCell ref="A121:E121"/>
  </mergeCells>
  <conditionalFormatting sqref="A30:E42">
    <cfRule type="expression" dxfId="35" priority="17">
      <formula>IF(#REF!="Professional Secrecy Protection",TRUE,FALSE)</formula>
    </cfRule>
  </conditionalFormatting>
  <conditionalFormatting sqref="A47:E58">
    <cfRule type="expression" dxfId="34" priority="88">
      <formula>IF(#REF!="Professional Secrecy Protection",TRUE,FALSE)</formula>
    </cfRule>
  </conditionalFormatting>
  <conditionalFormatting sqref="A63:E70">
    <cfRule type="expression" dxfId="33" priority="1">
      <formula>IF(#REF!="Professional Secrecy Protection",TRUE,FALSE)</formula>
    </cfRule>
  </conditionalFormatting>
  <conditionalFormatting sqref="A76:E98">
    <cfRule type="expression" dxfId="32" priority="11">
      <formula>IF(#REF!="Professional Secrecy Protection",TRUE,FALSE)</formula>
    </cfRule>
  </conditionalFormatting>
  <conditionalFormatting sqref="A101:E104">
    <cfRule type="expression" dxfId="31" priority="64">
      <formula>IF(#REF!="Professional Secrecy Protection",TRUE,FALSE)</formula>
    </cfRule>
  </conditionalFormatting>
  <dataValidations count="1">
    <dataValidation type="list" allowBlank="1" showInputMessage="1" showErrorMessage="1" sqref="C95:C97 C48:C53 C31:C41 C101:C103 C77:C84 C86:C93 C64:C70" xr:uid="{A52C8C50-0C94-42D2-8B79-09B7C9F823C8}">
      <formula1>"Select ...,Yes,No"</formula1>
    </dataValidation>
  </dataValidations>
  <hyperlinks>
    <hyperlink ref="C15" r:id="rId1" xr:uid="{C667FB0A-4FF3-4CF6-92FD-4CB752D2E321}"/>
    <hyperlink ref="C18" r:id="rId2" xr:uid="{4CAD0096-8F2B-4EED-A125-3E588B403EF6}"/>
    <hyperlink ref="C16" r:id="rId3" xr:uid="{85756D17-2422-46BE-AD56-277B1758E480}"/>
    <hyperlink ref="C17" r:id="rId4" xr:uid="{71F6B15D-3B4C-47CD-94B6-D5BAEC3E2C5E}"/>
  </hyperlinks>
  <pageMargins left="0.7" right="0.7" top="0.78740157499999996" bottom="0.78740157499999996" header="0.3" footer="0.3"/>
  <pageSetup paperSize="9" scale="69" orientation="portrait" r:id="rId5"/>
  <drawing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F3023-F26F-4B90-A481-7267ED425F72}">
  <sheetPr>
    <pageSetUpPr fitToPage="1"/>
  </sheetPr>
  <dimension ref="A1:J127"/>
  <sheetViews>
    <sheetView showGridLines="0" zoomScale="115" zoomScaleNormal="115" workbookViewId="0">
      <selection activeCell="C10" sqref="C10:H10"/>
    </sheetView>
  </sheetViews>
  <sheetFormatPr baseColWidth="10" defaultRowHeight="14.4" x14ac:dyDescent="0.3"/>
  <cols>
    <col min="1" max="1" width="5.5546875" customWidth="1"/>
    <col min="2" max="2" width="61.5546875" customWidth="1"/>
    <col min="3" max="3" width="14.5546875" customWidth="1"/>
    <col min="4" max="4" width="13.5546875" customWidth="1"/>
    <col min="5" max="5" width="12.44140625" customWidth="1"/>
    <col min="6" max="6" width="9.77734375" customWidth="1"/>
    <col min="8" max="8" width="11.44140625" customWidth="1"/>
    <col min="10" max="10" width="63.33203125" customWidth="1"/>
  </cols>
  <sheetData>
    <row r="1" spans="1:10" ht="28.5" customHeight="1" x14ac:dyDescent="0.3">
      <c r="A1" s="163" t="s">
        <v>836</v>
      </c>
      <c r="B1" s="163"/>
      <c r="C1" s="163"/>
      <c r="D1" s="163"/>
    </row>
    <row r="2" spans="1:10" ht="26.1" customHeight="1" x14ac:dyDescent="0.3">
      <c r="A2" s="198" t="s">
        <v>151</v>
      </c>
      <c r="B2" s="198"/>
      <c r="C2" s="198"/>
      <c r="D2" s="198"/>
      <c r="H2" s="34" t="s">
        <v>79</v>
      </c>
      <c r="I2" s="17"/>
    </row>
    <row r="3" spans="1:10" x14ac:dyDescent="0.3">
      <c r="H3" s="26" t="s">
        <v>20</v>
      </c>
      <c r="I3" s="17"/>
    </row>
    <row r="4" spans="1:10" x14ac:dyDescent="0.3">
      <c r="A4" s="199" t="s">
        <v>1096</v>
      </c>
      <c r="B4" s="199"/>
      <c r="C4" s="97"/>
    </row>
    <row r="6" spans="1:10" ht="81" customHeight="1" x14ac:dyDescent="0.3">
      <c r="A6" s="186" t="s">
        <v>1070</v>
      </c>
      <c r="B6" s="186"/>
      <c r="C6" s="186"/>
      <c r="D6" s="186"/>
      <c r="E6" s="186"/>
      <c r="F6" s="186"/>
      <c r="G6" s="186"/>
      <c r="H6" s="46"/>
    </row>
    <row r="8" spans="1:10" ht="21" customHeight="1" x14ac:dyDescent="0.3">
      <c r="A8" s="25" t="s">
        <v>837</v>
      </c>
      <c r="B8" s="25"/>
      <c r="C8" s="25"/>
      <c r="D8" s="25"/>
      <c r="E8" s="25"/>
      <c r="F8" s="235" t="s">
        <v>838</v>
      </c>
      <c r="G8" s="235"/>
      <c r="H8" s="235"/>
      <c r="J8" s="154" t="s">
        <v>1035</v>
      </c>
    </row>
    <row r="10" spans="1:10" ht="39.6" customHeight="1" x14ac:dyDescent="0.3">
      <c r="A10" s="3" t="s">
        <v>0</v>
      </c>
      <c r="B10" s="6" t="s">
        <v>839</v>
      </c>
      <c r="C10" s="193" t="s">
        <v>840</v>
      </c>
      <c r="D10" s="193"/>
      <c r="E10" s="193"/>
      <c r="F10" s="193"/>
      <c r="G10" s="193"/>
      <c r="H10" s="193"/>
      <c r="J10" s="155" t="s">
        <v>1036</v>
      </c>
    </row>
    <row r="11" spans="1:10" ht="79.05" customHeight="1" x14ac:dyDescent="0.3">
      <c r="A11" s="3" t="s">
        <v>1</v>
      </c>
      <c r="B11" s="6" t="s">
        <v>841</v>
      </c>
      <c r="C11" s="193" t="s">
        <v>842</v>
      </c>
      <c r="D11" s="193"/>
      <c r="E11" s="193"/>
      <c r="F11" s="193"/>
      <c r="G11" s="193"/>
      <c r="H11" s="193"/>
      <c r="J11" s="155" t="s">
        <v>1037</v>
      </c>
    </row>
    <row r="12" spans="1:10" ht="60.45" customHeight="1" x14ac:dyDescent="0.3">
      <c r="A12" s="3" t="s">
        <v>2</v>
      </c>
      <c r="B12" s="6" t="s">
        <v>55</v>
      </c>
      <c r="C12" s="193" t="s">
        <v>843</v>
      </c>
      <c r="D12" s="246"/>
      <c r="E12" s="246"/>
      <c r="F12" s="246"/>
      <c r="G12" s="246"/>
      <c r="H12" s="246"/>
      <c r="J12" s="155" t="s">
        <v>1038</v>
      </c>
    </row>
    <row r="13" spans="1:10" ht="54.45" customHeight="1" x14ac:dyDescent="0.3">
      <c r="A13" s="3" t="s">
        <v>4</v>
      </c>
      <c r="B13" s="6" t="s">
        <v>844</v>
      </c>
      <c r="C13" s="196" t="s">
        <v>845</v>
      </c>
      <c r="D13" s="196"/>
      <c r="E13" s="196"/>
      <c r="F13" s="196"/>
      <c r="G13" s="196"/>
      <c r="H13" s="196"/>
      <c r="J13" s="156" t="s">
        <v>1011</v>
      </c>
    </row>
    <row r="14" spans="1:10" ht="54.45" customHeight="1" x14ac:dyDescent="0.3">
      <c r="A14" s="3" t="s">
        <v>5</v>
      </c>
      <c r="B14" s="6" t="s">
        <v>846</v>
      </c>
      <c r="C14" s="196" t="s">
        <v>847</v>
      </c>
      <c r="D14" s="196"/>
      <c r="E14" s="196"/>
      <c r="F14" s="196"/>
      <c r="G14" s="196"/>
      <c r="H14" s="196"/>
      <c r="J14" s="155" t="s">
        <v>1012</v>
      </c>
    </row>
    <row r="15" spans="1:10" ht="114.45" customHeight="1" x14ac:dyDescent="0.3">
      <c r="A15" s="3" t="s">
        <v>6</v>
      </c>
      <c r="B15" s="6" t="s">
        <v>848</v>
      </c>
      <c r="C15" s="193" t="s">
        <v>849</v>
      </c>
      <c r="D15" s="193"/>
      <c r="E15" s="193"/>
      <c r="F15" s="193"/>
      <c r="G15" s="193"/>
      <c r="H15" s="193"/>
      <c r="J15" s="155" t="s">
        <v>1013</v>
      </c>
    </row>
    <row r="16" spans="1:10" ht="57" customHeight="1" x14ac:dyDescent="0.3">
      <c r="A16" s="3" t="s">
        <v>7</v>
      </c>
      <c r="B16" s="6" t="s">
        <v>850</v>
      </c>
      <c r="C16" s="193" t="s">
        <v>851</v>
      </c>
      <c r="D16" s="193"/>
      <c r="E16" s="193"/>
      <c r="F16" s="193"/>
      <c r="G16" s="193"/>
      <c r="H16" s="193"/>
      <c r="J16" s="155" t="s">
        <v>1014</v>
      </c>
    </row>
    <row r="17" spans="1:10" x14ac:dyDescent="0.3">
      <c r="B17" s="2"/>
      <c r="J17" s="155"/>
    </row>
    <row r="18" spans="1:10" ht="15.45" customHeight="1" x14ac:dyDescent="0.3">
      <c r="A18" s="3" t="s">
        <v>11</v>
      </c>
      <c r="B18" s="6" t="s">
        <v>852</v>
      </c>
      <c r="C18" s="126">
        <v>44896</v>
      </c>
      <c r="J18" s="155" t="s">
        <v>1015</v>
      </c>
    </row>
    <row r="19" spans="1:10" ht="14.55" customHeight="1" x14ac:dyDescent="0.3">
      <c r="A19" s="3" t="s">
        <v>12</v>
      </c>
      <c r="B19" s="6" t="s">
        <v>22</v>
      </c>
      <c r="C19" s="39">
        <v>5</v>
      </c>
      <c r="J19" s="155" t="s">
        <v>1016</v>
      </c>
    </row>
    <row r="20" spans="1:10" ht="20.55" customHeight="1" x14ac:dyDescent="0.3">
      <c r="A20" s="3"/>
      <c r="B20" s="130" t="s">
        <v>15</v>
      </c>
      <c r="C20" s="131">
        <f>DATE(YEAR(C18)+C19,MONTH(C18),DAY(C18))</f>
        <v>46722</v>
      </c>
      <c r="J20" s="155"/>
    </row>
    <row r="21" spans="1:10" x14ac:dyDescent="0.3">
      <c r="B21" s="2"/>
      <c r="J21" s="155"/>
    </row>
    <row r="22" spans="1:10" ht="115.05" customHeight="1" x14ac:dyDescent="0.3">
      <c r="A22" s="3" t="s">
        <v>153</v>
      </c>
      <c r="B22" s="53" t="s">
        <v>853</v>
      </c>
      <c r="C22" s="193" t="s">
        <v>854</v>
      </c>
      <c r="D22" s="193"/>
      <c r="E22" s="193"/>
      <c r="F22" s="193"/>
      <c r="G22" s="193"/>
      <c r="H22" s="193"/>
      <c r="J22" s="155" t="s">
        <v>1039</v>
      </c>
    </row>
    <row r="23" spans="1:10" ht="20.55" customHeight="1" x14ac:dyDescent="0.3">
      <c r="J23" s="155"/>
    </row>
    <row r="24" spans="1:10" ht="20.55" customHeight="1" x14ac:dyDescent="0.3">
      <c r="A24" s="25" t="s">
        <v>855</v>
      </c>
      <c r="B24" s="25"/>
      <c r="C24" s="25"/>
      <c r="D24" s="25"/>
      <c r="E24" s="25"/>
      <c r="F24" s="235" t="s">
        <v>838</v>
      </c>
      <c r="G24" s="235"/>
      <c r="H24" s="235"/>
      <c r="J24" s="155"/>
    </row>
    <row r="25" spans="1:10" ht="20.55" customHeight="1" x14ac:dyDescent="0.3">
      <c r="A25" s="3"/>
      <c r="C25" s="3"/>
      <c r="G25" s="4"/>
      <c r="J25" s="155"/>
    </row>
    <row r="26" spans="1:10" ht="14.55" customHeight="1" x14ac:dyDescent="0.3">
      <c r="A26" s="3"/>
      <c r="C26" s="3"/>
      <c r="G26" s="4"/>
      <c r="H26" s="18" t="s">
        <v>62</v>
      </c>
      <c r="J26" s="155"/>
    </row>
    <row r="27" spans="1:10" ht="57" customHeight="1" x14ac:dyDescent="0.3">
      <c r="A27" s="6" t="s">
        <v>0</v>
      </c>
      <c r="B27" s="80" t="s">
        <v>856</v>
      </c>
      <c r="C27" s="38" t="s">
        <v>10</v>
      </c>
      <c r="D27" s="132" t="str">
        <f>IF(C27="No","Ensure that data in-transit is encrypted!","")</f>
        <v/>
      </c>
      <c r="E27" s="244" t="s">
        <v>857</v>
      </c>
      <c r="F27" s="244"/>
      <c r="G27" s="244"/>
      <c r="H27" s="244"/>
      <c r="J27" s="155" t="s">
        <v>1041</v>
      </c>
    </row>
    <row r="28" spans="1:10" x14ac:dyDescent="0.3">
      <c r="A28" s="3"/>
      <c r="B28" s="3"/>
      <c r="C28" s="3"/>
      <c r="G28" s="4"/>
      <c r="J28" s="155"/>
    </row>
    <row r="29" spans="1:10" ht="93.45" customHeight="1" x14ac:dyDescent="0.3">
      <c r="A29" s="6" t="s">
        <v>1</v>
      </c>
      <c r="B29" s="80" t="s">
        <v>858</v>
      </c>
      <c r="C29" s="38" t="s">
        <v>10</v>
      </c>
      <c r="D29" s="132" t="str">
        <f>IF(C29="No","Enter into the EU SCC or similar safeguard!","")</f>
        <v/>
      </c>
      <c r="E29" s="244" t="s">
        <v>859</v>
      </c>
      <c r="F29" s="244"/>
      <c r="G29" s="244"/>
      <c r="H29" s="244"/>
      <c r="J29" s="155" t="s">
        <v>1040</v>
      </c>
    </row>
    <row r="30" spans="1:10" x14ac:dyDescent="0.3">
      <c r="A30" s="3"/>
      <c r="B30" s="3"/>
      <c r="C30" s="3"/>
      <c r="G30" s="4"/>
      <c r="J30" s="155"/>
    </row>
    <row r="31" spans="1:10" ht="36.6" customHeight="1" x14ac:dyDescent="0.3">
      <c r="A31" s="3"/>
      <c r="B31" s="113" t="s">
        <v>860</v>
      </c>
      <c r="C31" s="3"/>
      <c r="G31" s="4"/>
      <c r="J31" s="155"/>
    </row>
    <row r="32" spans="1:10" ht="108.45" customHeight="1" x14ac:dyDescent="0.3">
      <c r="A32" s="3" t="s">
        <v>2</v>
      </c>
      <c r="B32" s="95" t="s">
        <v>861</v>
      </c>
      <c r="C32" s="38" t="s">
        <v>14</v>
      </c>
      <c r="D32" s="132" t="str">
        <f>IF(C32="No","Problematic Lawful Access Scenario!","")</f>
        <v>Problematic Lawful Access Scenario!</v>
      </c>
      <c r="E32" s="244" t="s">
        <v>862</v>
      </c>
      <c r="F32" s="244"/>
      <c r="G32" s="244"/>
      <c r="H32" s="244"/>
      <c r="I32" s="42">
        <f>IF(C32="No",1,0)</f>
        <v>1</v>
      </c>
      <c r="J32" s="155" t="s">
        <v>1017</v>
      </c>
    </row>
    <row r="33" spans="1:10" ht="100.5" customHeight="1" x14ac:dyDescent="0.3">
      <c r="A33" s="3" t="s">
        <v>4</v>
      </c>
      <c r="B33" s="95" t="s">
        <v>863</v>
      </c>
      <c r="C33" s="38" t="s">
        <v>14</v>
      </c>
      <c r="D33" s="132" t="str">
        <f>IF(C33="No","Problematic Lawful Access Scenario!","")</f>
        <v>Problematic Lawful Access Scenario!</v>
      </c>
      <c r="E33" s="244" t="s">
        <v>864</v>
      </c>
      <c r="F33" s="244"/>
      <c r="G33" s="244"/>
      <c r="H33" s="244"/>
      <c r="I33" s="42">
        <f>IF(C33="No",1,0)</f>
        <v>1</v>
      </c>
      <c r="J33" s="155" t="s">
        <v>1075</v>
      </c>
    </row>
    <row r="34" spans="1:10" ht="90" customHeight="1" x14ac:dyDescent="0.3">
      <c r="A34" s="3" t="s">
        <v>5</v>
      </c>
      <c r="B34" s="95" t="s">
        <v>865</v>
      </c>
      <c r="C34" s="38" t="s">
        <v>25</v>
      </c>
      <c r="D34" s="132" t="str">
        <f>IF(C34="No","Problematic Lawful Access Scenario!","")</f>
        <v/>
      </c>
      <c r="E34" s="244" t="s">
        <v>866</v>
      </c>
      <c r="F34" s="244"/>
      <c r="G34" s="244"/>
      <c r="H34" s="244"/>
      <c r="I34" s="42">
        <f>IF(C34="No",1,0)</f>
        <v>0</v>
      </c>
      <c r="J34" s="155" t="s">
        <v>1018</v>
      </c>
    </row>
    <row r="35" spans="1:10" ht="20.55" customHeight="1" x14ac:dyDescent="0.3">
      <c r="A35" s="3"/>
      <c r="C35" s="3"/>
      <c r="G35" s="4"/>
      <c r="I35" s="42">
        <f>SUM(I32:I34)</f>
        <v>2</v>
      </c>
      <c r="J35" s="155"/>
    </row>
    <row r="36" spans="1:10" ht="20.55" customHeight="1" x14ac:dyDescent="0.3">
      <c r="A36" s="19" t="s">
        <v>19</v>
      </c>
      <c r="B36" s="7"/>
      <c r="C36" s="187" t="str">
        <f>IF(OR(C27="No",C27="Select …"),"Not permitted",IF(OR(C29="No",C29="Select …"),"Not permitted",IF(OR(OR(C32="No",C32="Select …"),OR(C33="No",C33="Select …"),OR(C34="No",C34="Select …")),"permitted, subject to Step 4","permitted")))</f>
        <v>permitted, subject to Step 4</v>
      </c>
      <c r="D36" s="188"/>
      <c r="G36" s="4"/>
      <c r="J36" s="155"/>
    </row>
    <row r="37" spans="1:10" x14ac:dyDescent="0.3">
      <c r="J37" s="155"/>
    </row>
    <row r="38" spans="1:10" ht="21" customHeight="1" x14ac:dyDescent="0.3">
      <c r="A38" s="25" t="s">
        <v>867</v>
      </c>
      <c r="B38" s="25"/>
      <c r="C38" s="25"/>
      <c r="D38" s="25"/>
      <c r="E38" s="25"/>
      <c r="F38" s="245" t="s">
        <v>868</v>
      </c>
      <c r="G38" s="245"/>
      <c r="H38" s="245"/>
      <c r="J38" s="155"/>
    </row>
    <row r="39" spans="1:10" x14ac:dyDescent="0.3">
      <c r="J39" s="155"/>
    </row>
    <row r="40" spans="1:10" ht="169.5" customHeight="1" x14ac:dyDescent="0.3">
      <c r="A40" s="242" t="s">
        <v>1086</v>
      </c>
      <c r="B40" s="242"/>
      <c r="C40" s="242"/>
      <c r="D40" s="242"/>
      <c r="J40" s="155"/>
    </row>
    <row r="41" spans="1:10" x14ac:dyDescent="0.3">
      <c r="H41" s="18" t="s">
        <v>62</v>
      </c>
      <c r="J41" s="155"/>
    </row>
    <row r="42" spans="1:10" ht="51" customHeight="1" x14ac:dyDescent="0.3">
      <c r="A42" s="3" t="s">
        <v>0</v>
      </c>
      <c r="B42" s="53" t="s">
        <v>869</v>
      </c>
      <c r="C42" s="133" t="s">
        <v>10</v>
      </c>
      <c r="D42" s="134">
        <f>IF(C42="Yes",1,0)</f>
        <v>1</v>
      </c>
      <c r="E42" s="243" t="s">
        <v>1078</v>
      </c>
      <c r="F42" s="243"/>
      <c r="G42" s="243"/>
      <c r="H42" s="243"/>
      <c r="J42" s="155" t="s">
        <v>1019</v>
      </c>
    </row>
    <row r="43" spans="1:10" ht="64.95" customHeight="1" x14ac:dyDescent="0.3">
      <c r="A43" s="3" t="s">
        <v>1</v>
      </c>
      <c r="B43" s="53" t="s">
        <v>1080</v>
      </c>
      <c r="C43" s="133" t="s">
        <v>833</v>
      </c>
      <c r="D43" s="134">
        <f>IF(C43="Yes",1,0)</f>
        <v>0</v>
      </c>
      <c r="E43" s="243" t="s">
        <v>1079</v>
      </c>
      <c r="F43" s="243"/>
      <c r="G43" s="243"/>
      <c r="H43" s="243"/>
      <c r="J43" s="155" t="s">
        <v>1020</v>
      </c>
    </row>
    <row r="44" spans="1:10" ht="123.45" customHeight="1" x14ac:dyDescent="0.3">
      <c r="A44" s="3" t="s">
        <v>2</v>
      </c>
      <c r="B44" s="53" t="s">
        <v>870</v>
      </c>
      <c r="C44" s="133" t="s">
        <v>833</v>
      </c>
      <c r="D44" s="134">
        <f>IF(C44="Yes",2,0)</f>
        <v>0</v>
      </c>
      <c r="E44" s="243" t="s">
        <v>1077</v>
      </c>
      <c r="F44" s="243"/>
      <c r="G44" s="243"/>
      <c r="H44" s="243"/>
      <c r="J44" s="155" t="s">
        <v>1076</v>
      </c>
    </row>
    <row r="45" spans="1:10" ht="60.45" customHeight="1" x14ac:dyDescent="0.3">
      <c r="A45" s="3" t="s">
        <v>4</v>
      </c>
      <c r="B45" s="53" t="s">
        <v>871</v>
      </c>
      <c r="C45" s="133" t="s">
        <v>833</v>
      </c>
      <c r="D45" s="134">
        <f>IF(C45="Yes",2,0)</f>
        <v>0</v>
      </c>
      <c r="E45" s="243" t="s">
        <v>872</v>
      </c>
      <c r="F45" s="243"/>
      <c r="G45" s="243"/>
      <c r="H45" s="243"/>
      <c r="J45" s="155" t="s">
        <v>1021</v>
      </c>
    </row>
    <row r="46" spans="1:10" ht="127.95" customHeight="1" x14ac:dyDescent="0.3">
      <c r="A46" s="3" t="s">
        <v>5</v>
      </c>
      <c r="B46" s="53" t="s">
        <v>873</v>
      </c>
      <c r="C46" s="133" t="s">
        <v>833</v>
      </c>
      <c r="D46" s="134">
        <f>IF(C46="Yes",2,0)</f>
        <v>0</v>
      </c>
      <c r="E46" s="243" t="s">
        <v>1081</v>
      </c>
      <c r="F46" s="243"/>
      <c r="G46" s="243"/>
      <c r="H46" s="243"/>
      <c r="J46" s="155" t="s">
        <v>1022</v>
      </c>
    </row>
    <row r="47" spans="1:10" ht="64.05" customHeight="1" x14ac:dyDescent="0.3">
      <c r="A47" s="3" t="s">
        <v>6</v>
      </c>
      <c r="B47" s="53" t="s">
        <v>874</v>
      </c>
      <c r="C47" s="133" t="s">
        <v>833</v>
      </c>
      <c r="D47" s="134">
        <f>IF(C47="Yes",3,0)</f>
        <v>0</v>
      </c>
      <c r="E47" s="243" t="s">
        <v>1082</v>
      </c>
      <c r="F47" s="243"/>
      <c r="G47" s="243"/>
      <c r="H47" s="243"/>
      <c r="J47" s="155" t="s">
        <v>1023</v>
      </c>
    </row>
    <row r="48" spans="1:10" x14ac:dyDescent="0.3">
      <c r="A48" s="3"/>
      <c r="B48" s="53"/>
      <c r="C48" s="53"/>
      <c r="D48" s="134"/>
      <c r="J48" s="155"/>
    </row>
    <row r="49" spans="1:10" ht="15" x14ac:dyDescent="0.3">
      <c r="A49" s="3"/>
      <c r="B49" s="135" t="s">
        <v>875</v>
      </c>
      <c r="C49" s="136" t="s">
        <v>876</v>
      </c>
      <c r="D49" s="137">
        <f>SUM(D42:D47)</f>
        <v>1</v>
      </c>
      <c r="E49" s="138" t="s">
        <v>877</v>
      </c>
      <c r="J49" s="155"/>
    </row>
    <row r="50" spans="1:10" x14ac:dyDescent="0.3">
      <c r="A50" s="3"/>
      <c r="B50" s="53"/>
      <c r="C50" s="53"/>
      <c r="D50" s="137"/>
      <c r="J50" s="155"/>
    </row>
    <row r="51" spans="1:10" ht="105.6" customHeight="1" x14ac:dyDescent="0.3">
      <c r="A51" s="3" t="s">
        <v>7</v>
      </c>
      <c r="B51" s="53" t="s">
        <v>878</v>
      </c>
      <c r="C51" s="133" t="s">
        <v>833</v>
      </c>
      <c r="D51" s="132" t="str">
        <f>IF(C51="Yes","Problematic Lawful Access expected!","")</f>
        <v/>
      </c>
      <c r="E51" s="243" t="s">
        <v>879</v>
      </c>
      <c r="F51" s="243"/>
      <c r="G51" s="243"/>
      <c r="H51" s="243"/>
      <c r="J51" s="155" t="s">
        <v>1024</v>
      </c>
    </row>
    <row r="52" spans="1:10" x14ac:dyDescent="0.3">
      <c r="A52" s="3"/>
      <c r="B52" s="53"/>
      <c r="D52" s="137"/>
      <c r="J52" s="155"/>
    </row>
    <row r="53" spans="1:10" ht="31.05" customHeight="1" x14ac:dyDescent="0.3">
      <c r="A53" s="242" t="s">
        <v>1087</v>
      </c>
      <c r="B53" s="242"/>
      <c r="C53" s="242"/>
      <c r="D53" s="242"/>
      <c r="J53" s="155"/>
    </row>
    <row r="54" spans="1:10" x14ac:dyDescent="0.3">
      <c r="H54" s="18" t="s">
        <v>62</v>
      </c>
      <c r="J54" s="155"/>
    </row>
    <row r="55" spans="1:10" ht="101.55" customHeight="1" x14ac:dyDescent="0.3">
      <c r="A55" s="3" t="s">
        <v>11</v>
      </c>
      <c r="B55" s="53" t="s">
        <v>880</v>
      </c>
      <c r="C55" s="133" t="s">
        <v>833</v>
      </c>
      <c r="D55" s="134">
        <f>IF(C55="Yes",2,0)</f>
        <v>0</v>
      </c>
      <c r="E55" s="243" t="s">
        <v>1083</v>
      </c>
      <c r="F55" s="243"/>
      <c r="G55" s="243"/>
      <c r="H55" s="243"/>
      <c r="J55" s="155" t="s">
        <v>1085</v>
      </c>
    </row>
    <row r="56" spans="1:10" ht="66" customHeight="1" x14ac:dyDescent="0.3">
      <c r="A56" s="3" t="s">
        <v>12</v>
      </c>
      <c r="B56" s="53" t="s">
        <v>881</v>
      </c>
      <c r="C56" s="133" t="s">
        <v>833</v>
      </c>
      <c r="D56" s="134">
        <f>IF(C56="Yes",3,0)</f>
        <v>0</v>
      </c>
      <c r="E56" s="243" t="s">
        <v>1084</v>
      </c>
      <c r="F56" s="243"/>
      <c r="G56" s="243"/>
      <c r="H56" s="243"/>
      <c r="J56" s="155" t="s">
        <v>1025</v>
      </c>
    </row>
    <row r="57" spans="1:10" ht="61.05" customHeight="1" x14ac:dyDescent="0.3">
      <c r="A57" s="3" t="s">
        <v>153</v>
      </c>
      <c r="B57" s="53" t="s">
        <v>882</v>
      </c>
      <c r="C57" s="133" t="s">
        <v>833</v>
      </c>
      <c r="D57" s="134">
        <f>IF(C57="Yes",1,0)</f>
        <v>0</v>
      </c>
      <c r="E57" s="243" t="s">
        <v>883</v>
      </c>
      <c r="F57" s="243"/>
      <c r="G57" s="243"/>
      <c r="H57" s="243"/>
      <c r="J57" s="155" t="s">
        <v>1026</v>
      </c>
    </row>
    <row r="58" spans="1:10" ht="84.45" customHeight="1" x14ac:dyDescent="0.3">
      <c r="A58" s="3" t="s">
        <v>76</v>
      </c>
      <c r="B58" s="53" t="s">
        <v>884</v>
      </c>
      <c r="C58" s="133" t="s">
        <v>833</v>
      </c>
      <c r="D58" s="134">
        <f>IF(C58="Yes",2,0)</f>
        <v>0</v>
      </c>
      <c r="E58" s="243" t="s">
        <v>885</v>
      </c>
      <c r="F58" s="243"/>
      <c r="G58" s="243"/>
      <c r="H58" s="243"/>
      <c r="J58" s="155" t="s">
        <v>1027</v>
      </c>
    </row>
    <row r="59" spans="1:10" ht="49.05" customHeight="1" x14ac:dyDescent="0.3">
      <c r="A59" s="3" t="s">
        <v>154</v>
      </c>
      <c r="B59" s="53" t="s">
        <v>886</v>
      </c>
      <c r="C59" s="133" t="s">
        <v>833</v>
      </c>
      <c r="D59" s="134">
        <f>IF(C59="Yes",4,0)</f>
        <v>0</v>
      </c>
      <c r="E59" s="243" t="s">
        <v>887</v>
      </c>
      <c r="F59" s="243"/>
      <c r="G59" s="243"/>
      <c r="H59" s="243"/>
      <c r="J59" s="155" t="s">
        <v>1028</v>
      </c>
    </row>
    <row r="60" spans="1:10" x14ac:dyDescent="0.3">
      <c r="A60" s="3"/>
      <c r="B60" s="53"/>
      <c r="D60" s="137"/>
      <c r="J60" s="155"/>
    </row>
    <row r="61" spans="1:10" ht="15" x14ac:dyDescent="0.3">
      <c r="B61" s="139" t="s">
        <v>875</v>
      </c>
      <c r="C61" s="136" t="s">
        <v>876</v>
      </c>
      <c r="D61" s="137">
        <f>SUM(D56:D59)</f>
        <v>0</v>
      </c>
      <c r="E61" s="140" t="s">
        <v>888</v>
      </c>
      <c r="J61" s="155"/>
    </row>
    <row r="62" spans="1:10" x14ac:dyDescent="0.3">
      <c r="C62" s="141"/>
      <c r="D62" s="137"/>
      <c r="J62" s="155"/>
    </row>
    <row r="63" spans="1:10" ht="124.05" customHeight="1" x14ac:dyDescent="0.3">
      <c r="A63" s="3" t="s">
        <v>229</v>
      </c>
      <c r="B63" s="53" t="s">
        <v>889</v>
      </c>
      <c r="C63" s="133" t="s">
        <v>833</v>
      </c>
      <c r="D63" s="132" t="str">
        <f>IF(C63="Yes","Problematic Lawful Access expected!","")</f>
        <v/>
      </c>
      <c r="E63" s="243" t="s">
        <v>890</v>
      </c>
      <c r="F63" s="243"/>
      <c r="G63" s="243"/>
      <c r="H63" s="243"/>
      <c r="J63" s="155" t="s">
        <v>1029</v>
      </c>
    </row>
    <row r="64" spans="1:10" x14ac:dyDescent="0.3">
      <c r="D64" s="137"/>
      <c r="J64" s="155"/>
    </row>
    <row r="65" spans="1:10" ht="29.1" customHeight="1" x14ac:dyDescent="0.3">
      <c r="A65" s="242" t="s">
        <v>1088</v>
      </c>
      <c r="B65" s="242"/>
      <c r="C65" s="242"/>
      <c r="J65" s="155"/>
    </row>
    <row r="66" spans="1:10" x14ac:dyDescent="0.3">
      <c r="H66" s="18" t="s">
        <v>62</v>
      </c>
      <c r="J66" s="155"/>
    </row>
    <row r="67" spans="1:10" ht="72.45" customHeight="1" x14ac:dyDescent="0.3">
      <c r="A67" s="3" t="s">
        <v>267</v>
      </c>
      <c r="B67" s="53" t="s">
        <v>891</v>
      </c>
      <c r="C67" s="133" t="s">
        <v>833</v>
      </c>
      <c r="D67" s="134">
        <f>IF(C67="Yes",2,0)</f>
        <v>0</v>
      </c>
      <c r="E67" s="243"/>
      <c r="F67" s="243"/>
      <c r="G67" s="243"/>
      <c r="H67" s="243"/>
      <c r="J67" s="155" t="s">
        <v>1030</v>
      </c>
    </row>
    <row r="68" spans="1:10" ht="78" customHeight="1" x14ac:dyDescent="0.3">
      <c r="A68" s="3" t="s">
        <v>268</v>
      </c>
      <c r="B68" s="53" t="s">
        <v>892</v>
      </c>
      <c r="C68" s="133" t="s">
        <v>833</v>
      </c>
      <c r="D68" s="134">
        <f>IF(C68="Yes",2,0)</f>
        <v>0</v>
      </c>
      <c r="E68" s="243"/>
      <c r="F68" s="243"/>
      <c r="G68" s="243"/>
      <c r="H68" s="243"/>
      <c r="J68" s="155" t="s">
        <v>1031</v>
      </c>
    </row>
    <row r="69" spans="1:10" ht="39" customHeight="1" x14ac:dyDescent="0.3">
      <c r="A69" s="3" t="s">
        <v>893</v>
      </c>
      <c r="B69" s="53" t="s">
        <v>894</v>
      </c>
      <c r="C69" s="133" t="s">
        <v>833</v>
      </c>
      <c r="D69" s="134">
        <f>IF(C69="Yes",4,0)</f>
        <v>0</v>
      </c>
      <c r="E69" s="243"/>
      <c r="F69" s="243"/>
      <c r="G69" s="243"/>
      <c r="H69" s="243"/>
      <c r="J69" s="155" t="s">
        <v>1032</v>
      </c>
    </row>
    <row r="70" spans="1:10" x14ac:dyDescent="0.3">
      <c r="A70" s="3"/>
      <c r="B70" s="53"/>
      <c r="D70" s="137"/>
      <c r="J70" s="155"/>
    </row>
    <row r="71" spans="1:10" ht="15" x14ac:dyDescent="0.3">
      <c r="B71" s="139" t="s">
        <v>875</v>
      </c>
      <c r="C71" s="142" t="s">
        <v>895</v>
      </c>
      <c r="D71" s="137">
        <f>SUM(D66:D69)</f>
        <v>0</v>
      </c>
      <c r="E71" s="143" t="s">
        <v>896</v>
      </c>
      <c r="J71" s="155"/>
    </row>
    <row r="72" spans="1:10" x14ac:dyDescent="0.3">
      <c r="D72" s="137"/>
      <c r="J72" s="155"/>
    </row>
    <row r="73" spans="1:10" ht="94.5" customHeight="1" x14ac:dyDescent="0.3">
      <c r="A73" s="3" t="s">
        <v>897</v>
      </c>
      <c r="B73" s="53" t="s">
        <v>898</v>
      </c>
      <c r="C73" s="133" t="s">
        <v>833</v>
      </c>
      <c r="D73" s="132" t="str">
        <f>IF(C73="Yes","Problematic Lawful Access expected!","")</f>
        <v/>
      </c>
      <c r="E73" s="243"/>
      <c r="F73" s="243"/>
      <c r="G73" s="243"/>
      <c r="H73" s="243"/>
      <c r="J73" s="155" t="s">
        <v>1033</v>
      </c>
    </row>
    <row r="74" spans="1:10" x14ac:dyDescent="0.3">
      <c r="D74" s="137"/>
      <c r="J74" s="157"/>
    </row>
    <row r="75" spans="1:10" ht="21" customHeight="1" x14ac:dyDescent="0.3">
      <c r="A75" s="25" t="s">
        <v>899</v>
      </c>
      <c r="B75" s="25"/>
      <c r="C75" s="25"/>
      <c r="D75" s="25"/>
      <c r="E75" s="25"/>
      <c r="F75" s="235" t="s">
        <v>838</v>
      </c>
      <c r="G75" s="235"/>
      <c r="H75" s="235"/>
      <c r="J75" s="158"/>
    </row>
    <row r="76" spans="1:10" x14ac:dyDescent="0.3">
      <c r="A76" s="3"/>
      <c r="C76" s="3"/>
      <c r="G76" s="4"/>
      <c r="J76" s="159"/>
    </row>
    <row r="77" spans="1:10" ht="47.1" customHeight="1" x14ac:dyDescent="0.3">
      <c r="A77" s="238" t="s">
        <v>900</v>
      </c>
      <c r="B77" s="238"/>
      <c r="C77" s="238"/>
      <c r="D77" s="238"/>
      <c r="G77" s="4"/>
      <c r="J77" s="159"/>
    </row>
    <row r="78" spans="1:10" ht="15" x14ac:dyDescent="0.3">
      <c r="A78" s="3"/>
      <c r="C78" s="89" t="s">
        <v>901</v>
      </c>
      <c r="D78" s="144" t="s">
        <v>902</v>
      </c>
      <c r="G78" s="4"/>
      <c r="H78" s="18" t="s">
        <v>62</v>
      </c>
      <c r="J78" s="159"/>
    </row>
    <row r="79" spans="1:10" ht="112.5" customHeight="1" x14ac:dyDescent="0.3">
      <c r="A79" s="3" t="s">
        <v>0</v>
      </c>
      <c r="B79" s="53" t="s">
        <v>1094</v>
      </c>
      <c r="C79" s="145" t="s">
        <v>1091</v>
      </c>
      <c r="D79" s="146">
        <v>0.9</v>
      </c>
      <c r="E79" s="239" t="s">
        <v>1010</v>
      </c>
      <c r="F79" s="239"/>
      <c r="G79" s="239"/>
      <c r="H79" s="239"/>
      <c r="J79" s="160" t="s">
        <v>1034</v>
      </c>
    </row>
    <row r="80" spans="1:10" ht="145.05000000000001" customHeight="1" x14ac:dyDescent="0.3">
      <c r="A80" s="3" t="s">
        <v>1</v>
      </c>
      <c r="B80" s="53" t="s">
        <v>903</v>
      </c>
      <c r="C80" s="145" t="s">
        <v>1092</v>
      </c>
      <c r="D80" s="146">
        <v>0.85</v>
      </c>
      <c r="E80" s="239" t="s">
        <v>1089</v>
      </c>
      <c r="F80" s="239"/>
      <c r="G80" s="239"/>
      <c r="H80" s="239"/>
    </row>
    <row r="81" spans="1:10" ht="126" customHeight="1" x14ac:dyDescent="0.3">
      <c r="A81" s="3" t="s">
        <v>2</v>
      </c>
      <c r="B81" s="53" t="s">
        <v>1009</v>
      </c>
      <c r="C81" s="145" t="s">
        <v>1093</v>
      </c>
      <c r="D81" s="146">
        <v>0.75</v>
      </c>
      <c r="E81" s="239" t="s">
        <v>1090</v>
      </c>
      <c r="F81" s="239"/>
      <c r="G81" s="239"/>
      <c r="H81" s="239"/>
    </row>
    <row r="82" spans="1:10" ht="29.55" customHeight="1" x14ac:dyDescent="0.3">
      <c r="A82" s="3" t="s">
        <v>4</v>
      </c>
      <c r="B82" s="53" t="s">
        <v>904</v>
      </c>
      <c r="C82" s="145" t="s">
        <v>25</v>
      </c>
      <c r="D82" s="146">
        <v>0</v>
      </c>
      <c r="E82" s="239" t="s">
        <v>25</v>
      </c>
      <c r="F82" s="239"/>
      <c r="G82" s="239"/>
      <c r="H82" s="239"/>
    </row>
    <row r="83" spans="1:10" x14ac:dyDescent="0.3">
      <c r="A83" s="3"/>
      <c r="B83" s="95"/>
      <c r="C83" s="3"/>
      <c r="G83" s="4"/>
    </row>
    <row r="84" spans="1:10" ht="18" customHeight="1" x14ac:dyDescent="0.3">
      <c r="A84" s="240" t="s">
        <v>905</v>
      </c>
      <c r="B84" s="240"/>
      <c r="C84" s="240"/>
      <c r="G84" s="4"/>
    </row>
    <row r="85" spans="1:10" x14ac:dyDescent="0.3">
      <c r="A85" s="241" t="s">
        <v>906</v>
      </c>
      <c r="B85" s="241"/>
      <c r="C85" s="241"/>
      <c r="D85" s="147" t="str">
        <f>IF(C51="Select …","(waiting)",C51)</f>
        <v>(waiting)</v>
      </c>
      <c r="E85" s="148" t="s">
        <v>907</v>
      </c>
      <c r="G85" s="4"/>
      <c r="J85" s="160" t="s">
        <v>1045</v>
      </c>
    </row>
    <row r="86" spans="1:10" x14ac:dyDescent="0.3">
      <c r="A86" s="241" t="s">
        <v>908</v>
      </c>
      <c r="B86" s="241"/>
      <c r="C86" s="241"/>
      <c r="D86" s="147" t="str">
        <f>IF(C63="Select …","(waiting)",C63)</f>
        <v>(waiting)</v>
      </c>
      <c r="E86" s="148" t="s">
        <v>907</v>
      </c>
      <c r="G86" s="4"/>
    </row>
    <row r="87" spans="1:10" x14ac:dyDescent="0.3">
      <c r="A87" s="241" t="s">
        <v>909</v>
      </c>
      <c r="B87" s="241"/>
      <c r="C87" s="241"/>
      <c r="D87" s="147" t="str">
        <f>IF(C73="Select …","(waiting)",C73)</f>
        <v>(waiting)</v>
      </c>
      <c r="E87" s="148" t="s">
        <v>907</v>
      </c>
      <c r="G87" s="4"/>
    </row>
    <row r="88" spans="1:10" x14ac:dyDescent="0.3">
      <c r="A88" s="3"/>
      <c r="C88" s="3"/>
      <c r="G88" s="4"/>
    </row>
    <row r="89" spans="1:10" ht="57" customHeight="1" x14ac:dyDescent="0.3">
      <c r="A89" s="238" t="s">
        <v>910</v>
      </c>
      <c r="B89" s="238"/>
      <c r="C89" s="238"/>
      <c r="D89" s="238"/>
      <c r="G89" s="4"/>
      <c r="H89" s="18" t="s">
        <v>62</v>
      </c>
    </row>
    <row r="90" spans="1:10" ht="132.44999999999999" customHeight="1" x14ac:dyDescent="0.3">
      <c r="A90" s="3" t="s">
        <v>5</v>
      </c>
      <c r="B90" s="53" t="s">
        <v>861</v>
      </c>
      <c r="C90" s="38" t="s">
        <v>14</v>
      </c>
      <c r="D90" s="149">
        <f>IF(C90="Yes",1,0)</f>
        <v>0</v>
      </c>
      <c r="E90" s="181" t="s">
        <v>1095</v>
      </c>
      <c r="F90" s="181"/>
      <c r="G90" s="181"/>
      <c r="H90" s="181"/>
      <c r="I90" s="42">
        <f>IF(C90="No",1,0)</f>
        <v>1</v>
      </c>
      <c r="J90" s="160" t="s">
        <v>1044</v>
      </c>
    </row>
    <row r="91" spans="1:10" ht="124.95" customHeight="1" x14ac:dyDescent="0.3">
      <c r="A91" s="3" t="s">
        <v>6</v>
      </c>
      <c r="B91" s="53" t="s">
        <v>863</v>
      </c>
      <c r="C91" s="38" t="s">
        <v>14</v>
      </c>
      <c r="D91" s="149">
        <f>IF(C91="Yes",1,0)</f>
        <v>0</v>
      </c>
      <c r="E91" s="181" t="s">
        <v>911</v>
      </c>
      <c r="F91" s="181"/>
      <c r="G91" s="181"/>
      <c r="H91" s="181"/>
      <c r="I91" s="42">
        <f>IF(C91="No",1,0)</f>
        <v>1</v>
      </c>
      <c r="J91" s="160" t="s">
        <v>1043</v>
      </c>
    </row>
    <row r="92" spans="1:10" ht="114.45" customHeight="1" x14ac:dyDescent="0.3">
      <c r="A92" s="3" t="s">
        <v>7</v>
      </c>
      <c r="B92" s="53" t="s">
        <v>912</v>
      </c>
      <c r="C92" s="38" t="s">
        <v>833</v>
      </c>
      <c r="D92" s="149">
        <f>IF(C92="Yes",1,0)</f>
        <v>0</v>
      </c>
      <c r="E92" s="181"/>
      <c r="F92" s="181"/>
      <c r="G92" s="181"/>
      <c r="H92" s="181"/>
      <c r="I92" s="42">
        <f>IF(C92="No",1,0)</f>
        <v>0</v>
      </c>
      <c r="J92" s="160" t="s">
        <v>1042</v>
      </c>
    </row>
    <row r="93" spans="1:10" x14ac:dyDescent="0.3">
      <c r="A93" s="3"/>
      <c r="C93" s="3"/>
      <c r="D93" s="149">
        <f>SUM(D90:D92)</f>
        <v>0</v>
      </c>
      <c r="G93" s="4"/>
      <c r="I93" s="42">
        <f>SUM(I90:I92)</f>
        <v>2</v>
      </c>
    </row>
    <row r="94" spans="1:10" ht="21" customHeight="1" x14ac:dyDescent="0.3">
      <c r="A94" s="25" t="s">
        <v>58</v>
      </c>
      <c r="B94" s="21"/>
      <c r="C94" s="21"/>
      <c r="D94" s="21"/>
      <c r="E94" s="21"/>
      <c r="F94" s="235" t="s">
        <v>838</v>
      </c>
      <c r="G94" s="235"/>
      <c r="H94" s="235"/>
    </row>
    <row r="96" spans="1:10" x14ac:dyDescent="0.3">
      <c r="A96" s="1" t="s">
        <v>913</v>
      </c>
      <c r="C96" s="168" t="str">
        <f>IF(C36="not permitted","not permitted",IF(C36="permitted","permitted",IF(C90&amp;C91&amp;C92="Select …Select …Select …","(situation unclear)",IF(OR(C36="permitted",D93=0),IF(I93=I35,"permitted","(situation unclear)"),"not permitted"))))</f>
        <v>permitted</v>
      </c>
      <c r="D96" s="168"/>
      <c r="G96" s="17" t="s">
        <v>35</v>
      </c>
      <c r="H96" s="103">
        <f>C20</f>
        <v>46722</v>
      </c>
    </row>
    <row r="97" spans="1:8" ht="22.5" customHeight="1" x14ac:dyDescent="0.3">
      <c r="A97" s="1"/>
      <c r="C97" s="57"/>
      <c r="D97" s="57"/>
      <c r="E97" s="236" t="s">
        <v>36</v>
      </c>
      <c r="F97" s="236"/>
      <c r="G97" s="236"/>
      <c r="H97" s="236"/>
    </row>
    <row r="98" spans="1:8" ht="22.5" customHeight="1" x14ac:dyDescent="0.3">
      <c r="A98" s="179" t="s">
        <v>61</v>
      </c>
      <c r="B98" s="179"/>
      <c r="C98" s="57"/>
      <c r="D98" s="17" t="s">
        <v>69</v>
      </c>
      <c r="E98" s="174"/>
      <c r="F98" s="175"/>
      <c r="G98" s="237"/>
      <c r="H98" s="237"/>
    </row>
    <row r="99" spans="1:8" ht="43.5" customHeight="1" thickBot="1" x14ac:dyDescent="0.35">
      <c r="A99" s="230" t="s">
        <v>914</v>
      </c>
      <c r="B99" s="170"/>
      <c r="C99" s="57"/>
      <c r="D99" s="44" t="s">
        <v>59</v>
      </c>
      <c r="E99" s="171"/>
      <c r="F99" s="172"/>
      <c r="G99" s="231"/>
      <c r="H99" s="231"/>
    </row>
    <row r="100" spans="1:8" ht="36" customHeight="1" x14ac:dyDescent="0.3">
      <c r="A100" s="173" t="s">
        <v>65</v>
      </c>
      <c r="B100" s="173"/>
      <c r="C100" s="57"/>
      <c r="D100" s="17" t="s">
        <v>60</v>
      </c>
      <c r="E100" s="232" t="s">
        <v>915</v>
      </c>
      <c r="F100" s="233"/>
      <c r="G100" s="234"/>
      <c r="H100" s="234"/>
    </row>
    <row r="101" spans="1:8" ht="22.5" customHeight="1" x14ac:dyDescent="0.3">
      <c r="A101" s="128"/>
      <c r="B101" s="128"/>
      <c r="C101" s="57"/>
      <c r="D101" s="17"/>
      <c r="E101" s="226" t="s">
        <v>916</v>
      </c>
      <c r="F101" s="226"/>
      <c r="G101" s="227" t="s">
        <v>917</v>
      </c>
      <c r="H101" s="228"/>
    </row>
    <row r="102" spans="1:8" ht="22.5" customHeight="1" x14ac:dyDescent="0.3">
      <c r="A102" s="1"/>
      <c r="C102" s="57"/>
      <c r="D102" s="57"/>
      <c r="H102" s="35"/>
    </row>
    <row r="103" spans="1:8" ht="113.55" customHeight="1" x14ac:dyDescent="0.3">
      <c r="A103" s="229" t="s">
        <v>149</v>
      </c>
      <c r="B103" s="229"/>
      <c r="C103" s="229"/>
      <c r="D103" s="229"/>
      <c r="E103" s="229"/>
      <c r="F103" s="229"/>
      <c r="G103" s="229"/>
      <c r="H103" s="229"/>
    </row>
    <row r="104" spans="1:8" ht="51" customHeight="1" x14ac:dyDescent="0.3">
      <c r="A104" s="229" t="s">
        <v>918</v>
      </c>
      <c r="B104" s="229"/>
      <c r="C104" s="229"/>
      <c r="D104" s="229"/>
      <c r="E104" s="229"/>
      <c r="F104" s="229"/>
      <c r="G104" s="229"/>
      <c r="H104" s="229"/>
    </row>
    <row r="105" spans="1:8" x14ac:dyDescent="0.3">
      <c r="A105" s="47"/>
      <c r="B105" s="16"/>
      <c r="C105" s="47"/>
      <c r="D105" s="47"/>
      <c r="E105" s="16"/>
      <c r="F105" s="16"/>
      <c r="G105" s="16"/>
      <c r="H105" s="16"/>
    </row>
    <row r="106" spans="1:8" ht="27" customHeight="1" x14ac:dyDescent="0.3">
      <c r="A106" s="201" t="s">
        <v>919</v>
      </c>
      <c r="B106" s="201"/>
      <c r="C106" s="201"/>
      <c r="D106" s="201"/>
      <c r="E106" s="201"/>
      <c r="F106" s="201"/>
      <c r="G106" s="201"/>
      <c r="H106" s="201"/>
    </row>
    <row r="107" spans="1:8" ht="26.55" customHeight="1" x14ac:dyDescent="0.3">
      <c r="A107" s="201" t="s">
        <v>920</v>
      </c>
      <c r="B107" s="201"/>
      <c r="C107" s="201"/>
      <c r="D107" s="201"/>
      <c r="E107" s="201"/>
      <c r="F107" s="201"/>
      <c r="G107" s="201"/>
      <c r="H107" s="201"/>
    </row>
    <row r="108" spans="1:8" x14ac:dyDescent="0.3">
      <c r="A108" s="48"/>
      <c r="B108" s="16"/>
      <c r="C108" s="47"/>
      <c r="D108" s="47"/>
      <c r="E108" s="16"/>
      <c r="F108" s="16"/>
      <c r="G108" s="16"/>
      <c r="H108" s="16"/>
    </row>
    <row r="109" spans="1:8" ht="50.55" customHeight="1" x14ac:dyDescent="0.3">
      <c r="A109" s="201" t="s">
        <v>921</v>
      </c>
      <c r="B109" s="201"/>
      <c r="C109" s="201"/>
      <c r="D109" s="201"/>
      <c r="E109" s="201"/>
      <c r="F109" s="201"/>
      <c r="G109" s="201"/>
      <c r="H109" s="201"/>
    </row>
    <row r="110" spans="1:8" ht="45" customHeight="1" x14ac:dyDescent="0.3">
      <c r="A110" s="201" t="s">
        <v>54</v>
      </c>
      <c r="B110" s="201"/>
      <c r="C110" s="201"/>
      <c r="D110" s="201"/>
      <c r="E110" s="201"/>
      <c r="F110" s="201"/>
      <c r="G110" s="201"/>
      <c r="H110" s="201"/>
    </row>
    <row r="111" spans="1:8" ht="104.25" customHeight="1" x14ac:dyDescent="0.3">
      <c r="A111" s="169" t="s">
        <v>922</v>
      </c>
      <c r="B111" s="169"/>
      <c r="C111" s="169"/>
      <c r="D111" s="169"/>
      <c r="E111" s="169"/>
      <c r="F111" s="169"/>
      <c r="G111" s="169"/>
      <c r="H111" s="169"/>
    </row>
    <row r="112" spans="1:8" ht="55.5" customHeight="1" x14ac:dyDescent="0.3">
      <c r="A112" s="169" t="s">
        <v>923</v>
      </c>
      <c r="B112" s="169"/>
      <c r="C112" s="169"/>
      <c r="D112" s="169"/>
      <c r="E112" s="169"/>
      <c r="F112" s="169"/>
      <c r="G112" s="169"/>
      <c r="H112" s="169"/>
    </row>
    <row r="113" spans="1:8" ht="90" customHeight="1" x14ac:dyDescent="0.3">
      <c r="A113" s="169" t="s">
        <v>924</v>
      </c>
      <c r="B113" s="169"/>
      <c r="C113" s="169"/>
      <c r="D113" s="169"/>
      <c r="E113" s="169"/>
      <c r="F113" s="169"/>
      <c r="G113" s="169"/>
      <c r="H113" s="169"/>
    </row>
    <row r="114" spans="1:8" ht="69" customHeight="1" x14ac:dyDescent="0.3">
      <c r="A114" s="169" t="s">
        <v>925</v>
      </c>
      <c r="B114" s="169"/>
      <c r="C114" s="169"/>
      <c r="D114" s="169"/>
      <c r="E114" s="169"/>
      <c r="F114" s="169"/>
      <c r="G114" s="169"/>
      <c r="H114" s="169"/>
    </row>
    <row r="115" spans="1:8" ht="103.5" customHeight="1" x14ac:dyDescent="0.3">
      <c r="A115" s="169" t="s">
        <v>926</v>
      </c>
      <c r="B115" s="169"/>
      <c r="C115" s="169"/>
      <c r="D115" s="169"/>
      <c r="E115" s="169"/>
      <c r="F115" s="169"/>
      <c r="G115" s="169"/>
      <c r="H115" s="169"/>
    </row>
    <row r="116" spans="1:8" ht="70.05" customHeight="1" x14ac:dyDescent="0.3">
      <c r="A116" s="169" t="s">
        <v>927</v>
      </c>
      <c r="B116" s="169"/>
      <c r="C116" s="169"/>
      <c r="D116" s="169"/>
      <c r="E116" s="169"/>
      <c r="F116" s="169"/>
      <c r="G116" s="169"/>
      <c r="H116" s="169"/>
    </row>
    <row r="117" spans="1:8" ht="43.05" customHeight="1" x14ac:dyDescent="0.3">
      <c r="A117" s="169" t="s">
        <v>928</v>
      </c>
      <c r="B117" s="169"/>
      <c r="C117" s="169"/>
      <c r="D117" s="169"/>
      <c r="E117" s="169"/>
      <c r="F117" s="169"/>
      <c r="G117" s="169"/>
      <c r="H117" s="169"/>
    </row>
    <row r="118" spans="1:8" ht="113.1" customHeight="1" x14ac:dyDescent="0.3">
      <c r="A118" s="169" t="s">
        <v>929</v>
      </c>
      <c r="B118" s="169"/>
      <c r="C118" s="169"/>
      <c r="D118" s="169"/>
      <c r="E118" s="169"/>
      <c r="F118" s="169"/>
      <c r="G118" s="169"/>
      <c r="H118" s="169"/>
    </row>
    <row r="119" spans="1:8" ht="72.75" customHeight="1" x14ac:dyDescent="0.3">
      <c r="A119" s="169" t="s">
        <v>930</v>
      </c>
      <c r="B119" s="169"/>
      <c r="C119" s="169"/>
      <c r="D119" s="169"/>
      <c r="E119" s="169"/>
      <c r="F119" s="169"/>
      <c r="G119" s="169"/>
      <c r="H119" s="169"/>
    </row>
    <row r="120" spans="1:8" ht="26.55" customHeight="1" x14ac:dyDescent="0.3">
      <c r="A120" s="166" t="s">
        <v>931</v>
      </c>
      <c r="B120" s="167"/>
      <c r="C120" s="167"/>
      <c r="D120" s="167"/>
      <c r="E120" s="167"/>
      <c r="F120" s="167"/>
      <c r="G120" s="167"/>
      <c r="H120" s="167"/>
    </row>
    <row r="121" spans="1:8" ht="116.25" customHeight="1" x14ac:dyDescent="0.3">
      <c r="A121" s="164" t="s">
        <v>38</v>
      </c>
      <c r="B121" s="164"/>
      <c r="C121" s="164" t="s">
        <v>87</v>
      </c>
      <c r="D121" s="164"/>
      <c r="E121" s="164"/>
      <c r="F121" s="164"/>
      <c r="G121" s="164"/>
      <c r="H121" s="36"/>
    </row>
    <row r="122" spans="1:8" x14ac:dyDescent="0.3">
      <c r="B122" s="27"/>
      <c r="C122" s="27"/>
      <c r="D122" s="27"/>
      <c r="E122" s="27"/>
      <c r="F122" s="27"/>
      <c r="G122" s="27"/>
      <c r="H122" s="27"/>
    </row>
    <row r="124" spans="1:8" x14ac:dyDescent="0.3">
      <c r="A124" s="42"/>
    </row>
    <row r="125" spans="1:8" x14ac:dyDescent="0.3">
      <c r="A125" s="42" t="s">
        <v>10</v>
      </c>
    </row>
    <row r="126" spans="1:8" x14ac:dyDescent="0.3">
      <c r="A126" s="42" t="s">
        <v>14</v>
      </c>
    </row>
    <row r="127" spans="1:8" x14ac:dyDescent="0.3">
      <c r="A127" s="42"/>
    </row>
  </sheetData>
  <sheetProtection sheet="1" formatRows="0" selectLockedCells="1"/>
  <protectedRanges>
    <protectedRange sqref="C82:E82 C90:C91 E90:E91 A99 G98:G101 E98:E101" name="Bereich2"/>
    <protectedRange sqref="E27 E29 C27 C29 C22 C18:C19 C10:C16 C32:C34 E32:E34 C42:C47 E42:E47 C51 E51 C55:C59 E55:E59 C63 E63 C67:C69 E67:E69 C73 E73 C79:D81 E79:E80" name="Bereich1"/>
  </protectedRanges>
  <mergeCells count="87">
    <mergeCell ref="C10:H10"/>
    <mergeCell ref="A1:D1"/>
    <mergeCell ref="A2:D2"/>
    <mergeCell ref="A4:B4"/>
    <mergeCell ref="A6:G6"/>
    <mergeCell ref="F8:H8"/>
    <mergeCell ref="E33:H33"/>
    <mergeCell ref="C11:H11"/>
    <mergeCell ref="C12:H12"/>
    <mergeCell ref="C13:H13"/>
    <mergeCell ref="C14:H14"/>
    <mergeCell ref="C15:H15"/>
    <mergeCell ref="C16:H16"/>
    <mergeCell ref="C22:H22"/>
    <mergeCell ref="F24:H24"/>
    <mergeCell ref="E27:H27"/>
    <mergeCell ref="E29:H29"/>
    <mergeCell ref="E32:H32"/>
    <mergeCell ref="A53:D53"/>
    <mergeCell ref="E34:H34"/>
    <mergeCell ref="C36:D36"/>
    <mergeCell ref="F38:H38"/>
    <mergeCell ref="A40:D40"/>
    <mergeCell ref="E42:H42"/>
    <mergeCell ref="E43:H43"/>
    <mergeCell ref="E44:H44"/>
    <mergeCell ref="E45:H45"/>
    <mergeCell ref="E46:H46"/>
    <mergeCell ref="E47:H47"/>
    <mergeCell ref="E51:H51"/>
    <mergeCell ref="F75:H75"/>
    <mergeCell ref="E55:H55"/>
    <mergeCell ref="E56:H56"/>
    <mergeCell ref="E57:H57"/>
    <mergeCell ref="E58:H58"/>
    <mergeCell ref="E59:H59"/>
    <mergeCell ref="E63:H63"/>
    <mergeCell ref="A65:C65"/>
    <mergeCell ref="E67:H67"/>
    <mergeCell ref="E68:H68"/>
    <mergeCell ref="E69:H69"/>
    <mergeCell ref="E73:H73"/>
    <mergeCell ref="E91:H91"/>
    <mergeCell ref="A77:D77"/>
    <mergeCell ref="E79:H79"/>
    <mergeCell ref="E80:H80"/>
    <mergeCell ref="E81:H81"/>
    <mergeCell ref="E82:H82"/>
    <mergeCell ref="A84:C84"/>
    <mergeCell ref="A85:C85"/>
    <mergeCell ref="A86:C86"/>
    <mergeCell ref="A87:C87"/>
    <mergeCell ref="A89:D89"/>
    <mergeCell ref="E90:H90"/>
    <mergeCell ref="E92:H92"/>
    <mergeCell ref="F94:H94"/>
    <mergeCell ref="C96:D96"/>
    <mergeCell ref="E97:H97"/>
    <mergeCell ref="A98:B98"/>
    <mergeCell ref="E98:F98"/>
    <mergeCell ref="G98:H98"/>
    <mergeCell ref="A99:B99"/>
    <mergeCell ref="E99:F99"/>
    <mergeCell ref="G99:H99"/>
    <mergeCell ref="A100:B100"/>
    <mergeCell ref="E100:F100"/>
    <mergeCell ref="G100:H100"/>
    <mergeCell ref="A114:H114"/>
    <mergeCell ref="E101:F101"/>
    <mergeCell ref="G101:H101"/>
    <mergeCell ref="A103:H103"/>
    <mergeCell ref="A104:H104"/>
    <mergeCell ref="A106:H106"/>
    <mergeCell ref="A107:H107"/>
    <mergeCell ref="A109:H109"/>
    <mergeCell ref="A110:H110"/>
    <mergeCell ref="A111:H111"/>
    <mergeCell ref="A112:H112"/>
    <mergeCell ref="A113:H113"/>
    <mergeCell ref="A121:B121"/>
    <mergeCell ref="C121:G121"/>
    <mergeCell ref="A115:H115"/>
    <mergeCell ref="A116:H116"/>
    <mergeCell ref="A117:H117"/>
    <mergeCell ref="A118:H118"/>
    <mergeCell ref="A119:H119"/>
    <mergeCell ref="A120:H120"/>
  </mergeCells>
  <conditionalFormatting sqref="A45:A46">
    <cfRule type="expression" dxfId="30" priority="25">
      <formula>IF($C$32&lt;&gt;"No",TRUE,FALSE)</formula>
    </cfRule>
  </conditionalFormatting>
  <conditionalFormatting sqref="A55:B59">
    <cfRule type="expression" dxfId="29" priority="8">
      <formula>IF($C$33&lt;&gt;"No",TRUE,FALSE)</formula>
    </cfRule>
  </conditionalFormatting>
  <conditionalFormatting sqref="A47:D47">
    <cfRule type="expression" dxfId="28" priority="24">
      <formula>IF($C$32&lt;&gt;"No",TRUE,FALSE)</formula>
    </cfRule>
  </conditionalFormatting>
  <conditionalFormatting sqref="A85:F85">
    <cfRule type="expression" dxfId="27" priority="36">
      <formula>IF($C$32&lt;&gt;"No",TRUE,FALSE)</formula>
    </cfRule>
  </conditionalFormatting>
  <conditionalFormatting sqref="A86:F86">
    <cfRule type="expression" dxfId="26" priority="35">
      <formula>IF($C$33&lt;&gt;"No",TRUE,FALSE)</formula>
    </cfRule>
  </conditionalFormatting>
  <conditionalFormatting sqref="A87:F87">
    <cfRule type="expression" dxfId="25" priority="34">
      <formula>IF($C$34&lt;&gt;"No",TRUE,FALSE)</formula>
    </cfRule>
  </conditionalFormatting>
  <conditionalFormatting sqref="A40:H44">
    <cfRule type="expression" dxfId="24" priority="27">
      <formula>IF($C$32&lt;&gt;"No",TRUE,FALSE)</formula>
    </cfRule>
  </conditionalFormatting>
  <conditionalFormatting sqref="A48:H51">
    <cfRule type="expression" dxfId="23" priority="3">
      <formula>IF($C$32&lt;&gt;"No",TRUE,FALSE)</formula>
    </cfRule>
  </conditionalFormatting>
  <conditionalFormatting sqref="A60:H60 A53:H54 C55:H57 J55:J63 C58:E58 C59:H59 A61:B63 D62:H63">
    <cfRule type="expression" dxfId="22" priority="38">
      <formula>IF($C$33&lt;&gt;"No",TRUE,FALSE)</formula>
    </cfRule>
  </conditionalFormatting>
  <conditionalFormatting sqref="A65:H73 J67:J73">
    <cfRule type="expression" dxfId="21" priority="37">
      <formula>IF($C$34&lt;&gt;"No",TRUE,FALSE)</formula>
    </cfRule>
  </conditionalFormatting>
  <conditionalFormatting sqref="A90:H90 J90">
    <cfRule type="expression" dxfId="20" priority="10">
      <formula>IF($C$32&lt;&gt;"No",TRUE,FALSE)</formula>
    </cfRule>
  </conditionalFormatting>
  <conditionalFormatting sqref="A91:H91 J91">
    <cfRule type="expression" dxfId="19" priority="11">
      <formula>IF($C$33&lt;&gt;"No",TRUE,FALSE)</formula>
    </cfRule>
  </conditionalFormatting>
  <conditionalFormatting sqref="A92:H92 J92">
    <cfRule type="expression" dxfId="18" priority="12">
      <formula>IF($C$34&lt;&gt;"No",TRUE,FALSE)</formula>
    </cfRule>
  </conditionalFormatting>
  <conditionalFormatting sqref="B44:B47">
    <cfRule type="expression" dxfId="17" priority="18">
      <formula>IF($C$32&lt;&gt;"No",TRUE,FALSE)</formula>
    </cfRule>
  </conditionalFormatting>
  <conditionalFormatting sqref="C62">
    <cfRule type="expression" dxfId="16" priority="26">
      <formula>IF(OR($C$32="No",$C$33="No",$C$34="No"),FALSE,TRUE)</formula>
    </cfRule>
  </conditionalFormatting>
  <conditionalFormatting sqref="C63">
    <cfRule type="expression" dxfId="15" priority="5">
      <formula>IF($C$33&lt;&gt;"No",TRUE,FALSE)</formula>
    </cfRule>
  </conditionalFormatting>
  <conditionalFormatting sqref="C36:D36">
    <cfRule type="cellIs" dxfId="14" priority="46" operator="equal">
      <formula>"not permitted"</formula>
    </cfRule>
    <cfRule type="cellIs" dxfId="13" priority="47" operator="equal">
      <formula>"permitted"</formula>
    </cfRule>
    <cfRule type="cellIs" dxfId="12" priority="48" operator="equal">
      <formula>"permitted, subject to Step 4"</formula>
    </cfRule>
  </conditionalFormatting>
  <conditionalFormatting sqref="C96:D96">
    <cfRule type="cellIs" dxfId="11" priority="42" operator="equal">
      <formula>"(situation unclear)"</formula>
    </cfRule>
  </conditionalFormatting>
  <conditionalFormatting sqref="C96:D102">
    <cfRule type="cellIs" dxfId="10" priority="40" operator="equal">
      <formula>"permitted"</formula>
    </cfRule>
    <cfRule type="cellIs" dxfId="9" priority="41" operator="equal">
      <formula>"not permitted"</formula>
    </cfRule>
  </conditionalFormatting>
  <conditionalFormatting sqref="C105:D105 C108:D108">
    <cfRule type="cellIs" dxfId="8" priority="50" operator="equal">
      <formula>"not permitted"</formula>
    </cfRule>
    <cfRule type="cellIs" dxfId="7" priority="51" operator="equal">
      <formula>"permitted"</formula>
    </cfRule>
  </conditionalFormatting>
  <conditionalFormatting sqref="C108:D108 C97:D102 C105:D105">
    <cfRule type="colorScale" priority="52">
      <colorScale>
        <cfvo type="min"/>
        <cfvo type="max"/>
        <color rgb="FFFF7128"/>
        <color rgb="FFFFEF9C"/>
      </colorScale>
    </cfRule>
  </conditionalFormatting>
  <conditionalFormatting sqref="C61:H61">
    <cfRule type="expression" dxfId="6" priority="6">
      <formula>IF($C$33&lt;&gt;"No",TRUE,FALSE)</formula>
    </cfRule>
  </conditionalFormatting>
  <conditionalFormatting sqref="D49:D50 D74 D52">
    <cfRule type="colorScale" priority="45">
      <colorScale>
        <cfvo type="num" val="0"/>
        <cfvo type="num" val="4"/>
        <cfvo type="num" val="11"/>
        <color theme="9" tint="0.39997558519241921"/>
        <color theme="7" tint="0.59999389629810485"/>
        <color rgb="FFFF8181"/>
      </colorScale>
    </cfRule>
  </conditionalFormatting>
  <conditionalFormatting sqref="D60">
    <cfRule type="colorScale" priority="32">
      <colorScale>
        <cfvo type="num" val="0"/>
        <cfvo type="num" val="1"/>
        <cfvo type="num" val="5"/>
        <color theme="9" tint="0.39997558519241921"/>
        <color theme="7" tint="0.59999389629810485"/>
        <color rgb="FFFF8181"/>
      </colorScale>
    </cfRule>
  </conditionalFormatting>
  <conditionalFormatting sqref="D61:D62 D64">
    <cfRule type="colorScale" priority="44">
      <colorScale>
        <cfvo type="num" val="0"/>
        <cfvo type="num" val="2"/>
        <cfvo type="num" val="10"/>
        <color theme="9" tint="0.39997558519241921"/>
        <color theme="7" tint="0.59999389629810485"/>
        <color rgb="FFFF8181"/>
      </colorScale>
    </cfRule>
  </conditionalFormatting>
  <conditionalFormatting sqref="D70">
    <cfRule type="colorScale" priority="31">
      <colorScale>
        <cfvo type="num" val="0"/>
        <cfvo type="num" val="1"/>
        <cfvo type="num" val="5"/>
        <color theme="9" tint="0.39997558519241921"/>
        <color theme="7" tint="0.59999389629810485"/>
        <color rgb="FFFF8181"/>
      </colorScale>
    </cfRule>
  </conditionalFormatting>
  <conditionalFormatting sqref="D71:D72">
    <cfRule type="colorScale" priority="43">
      <colorScale>
        <cfvo type="num" val="0"/>
        <cfvo type="num" val="2"/>
        <cfvo type="num" val="7"/>
        <color theme="9" tint="0.39997558519241921"/>
        <color theme="7" tint="0.59999389629810485"/>
        <color rgb="FFFF8181"/>
      </colorScale>
    </cfRule>
  </conditionalFormatting>
  <conditionalFormatting sqref="D79:D82">
    <cfRule type="expression" dxfId="5" priority="1">
      <formula>IF(OR($C$32="No",$C$33="No",$C$34="No"),FALSE,TRUE)</formula>
    </cfRule>
  </conditionalFormatting>
  <conditionalFormatting sqref="D85:D87">
    <cfRule type="cellIs" dxfId="4" priority="2" operator="equal">
      <formula>"Yes"</formula>
    </cfRule>
  </conditionalFormatting>
  <conditionalFormatting sqref="D85:E85 D86:H87 A77:H77 A78:B78 D78:H78 A79:H83 A84:F84 G84:H85 A84:A87 A88:H89">
    <cfRule type="expression" dxfId="3" priority="9">
      <formula>IF(OR($C$32="No",$C$33="No",$C$34="No"),FALSE,TRUE)</formula>
    </cfRule>
  </conditionalFormatting>
  <conditionalFormatting sqref="E45:H47">
    <cfRule type="expression" dxfId="2" priority="16">
      <formula>IF($C$32&lt;&gt;"No",TRUE,FALSE)</formula>
    </cfRule>
  </conditionalFormatting>
  <conditionalFormatting sqref="F96:H96 E97 F102:H102">
    <cfRule type="expression" dxfId="1" priority="49">
      <formula>IF($C$96="permitted",FALSE,TRUE)</formula>
    </cfRule>
  </conditionalFormatting>
  <conditionalFormatting sqref="J42:J51 C45:D46">
    <cfRule type="expression" dxfId="0" priority="39">
      <formula>IF($C$32&lt;&gt;"No",TRUE,FALSE)</formula>
    </cfRule>
  </conditionalFormatting>
  <dataValidations count="2">
    <dataValidation type="list" allowBlank="1" showInputMessage="1" showErrorMessage="1" sqref="C32:C34 C29 C27" xr:uid="{38D518C6-4454-4822-B93F-501499ABAF9C}">
      <formula1>"Select …,Yes,No,n/a"</formula1>
    </dataValidation>
    <dataValidation type="list" allowBlank="1" showInputMessage="1" showErrorMessage="1" sqref="C90:C92 C51 C67:C69 C73 C42:C47 C55:C59 C63" xr:uid="{685DAB2B-791A-4C92-B19E-DACDB0F4BEED}">
      <formula1>"Select …,Yes,No"</formula1>
    </dataValidation>
  </dataValidations>
  <hyperlinks>
    <hyperlink ref="J13" r:id="rId1" xr:uid="{E4AF49BC-1385-47AB-95B0-8A7EA2307F00}"/>
  </hyperlinks>
  <pageMargins left="0.7" right="0.7" top="0.78740157499999996" bottom="0.78740157499999996" header="0.3" footer="0.3"/>
  <pageSetup paperSize="9" scale="62" fitToHeight="0"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CA6C3-D5F2-40D6-8E49-58CF87F1FCE8}">
  <dimension ref="A1:D16"/>
  <sheetViews>
    <sheetView zoomScale="85" zoomScaleNormal="85" workbookViewId="0"/>
  </sheetViews>
  <sheetFormatPr baseColWidth="10" defaultRowHeight="14.4" x14ac:dyDescent="0.3"/>
  <cols>
    <col min="1" max="1" width="17.6640625" customWidth="1"/>
    <col min="2" max="2" width="20.33203125" customWidth="1"/>
    <col min="3" max="3" width="53.109375" customWidth="1"/>
    <col min="4" max="4" width="72.77734375" customWidth="1"/>
  </cols>
  <sheetData>
    <row r="1" spans="1:4" ht="18" x14ac:dyDescent="0.35">
      <c r="A1" s="50" t="s">
        <v>101</v>
      </c>
    </row>
    <row r="3" spans="1:4" x14ac:dyDescent="0.3">
      <c r="A3" s="51" t="s">
        <v>102</v>
      </c>
      <c r="B3" s="51" t="s">
        <v>774</v>
      </c>
      <c r="C3" s="51" t="s">
        <v>104</v>
      </c>
      <c r="D3" s="51" t="s">
        <v>105</v>
      </c>
    </row>
    <row r="4" spans="1:4" x14ac:dyDescent="0.3">
      <c r="A4" s="5" t="s">
        <v>106</v>
      </c>
      <c r="B4" s="6" t="s">
        <v>773</v>
      </c>
      <c r="C4" s="3" t="s">
        <v>107</v>
      </c>
      <c r="D4" s="52" t="s">
        <v>158</v>
      </c>
    </row>
    <row r="5" spans="1:4" ht="100.8" x14ac:dyDescent="0.3">
      <c r="A5" s="5" t="s">
        <v>157</v>
      </c>
      <c r="B5" s="6" t="s">
        <v>773</v>
      </c>
      <c r="C5" s="53" t="s">
        <v>184</v>
      </c>
      <c r="D5" s="52" t="s">
        <v>297</v>
      </c>
    </row>
    <row r="6" spans="1:4" ht="72" x14ac:dyDescent="0.3">
      <c r="A6" s="5" t="s">
        <v>296</v>
      </c>
      <c r="B6" s="6" t="s">
        <v>775</v>
      </c>
      <c r="C6" s="53" t="s">
        <v>298</v>
      </c>
      <c r="D6" s="52" t="s">
        <v>578</v>
      </c>
    </row>
    <row r="7" spans="1:4" ht="43.2" x14ac:dyDescent="0.3">
      <c r="A7" s="5" t="s">
        <v>583</v>
      </c>
      <c r="B7" s="6" t="s">
        <v>770</v>
      </c>
      <c r="C7" s="53" t="s">
        <v>772</v>
      </c>
      <c r="D7" s="52" t="s">
        <v>768</v>
      </c>
    </row>
    <row r="8" spans="1:4" x14ac:dyDescent="0.3">
      <c r="A8" s="5" t="s">
        <v>584</v>
      </c>
      <c r="B8" s="6" t="s">
        <v>775</v>
      </c>
      <c r="C8" s="3" t="s">
        <v>771</v>
      </c>
      <c r="D8" s="52" t="s">
        <v>769</v>
      </c>
    </row>
    <row r="9" spans="1:4" ht="67.05" customHeight="1" x14ac:dyDescent="0.3">
      <c r="A9" s="5" t="s">
        <v>587</v>
      </c>
      <c r="B9" s="6" t="s">
        <v>776</v>
      </c>
      <c r="C9" s="53" t="s">
        <v>779</v>
      </c>
      <c r="D9" s="52" t="s">
        <v>934</v>
      </c>
    </row>
    <row r="10" spans="1:4" ht="86.4" x14ac:dyDescent="0.3">
      <c r="A10" s="5" t="s">
        <v>834</v>
      </c>
      <c r="B10" s="6" t="s">
        <v>933</v>
      </c>
      <c r="C10" s="53" t="s">
        <v>935</v>
      </c>
      <c r="D10" s="52" t="s">
        <v>1004</v>
      </c>
    </row>
    <row r="11" spans="1:4" x14ac:dyDescent="0.3">
      <c r="A11" s="5" t="s">
        <v>1005</v>
      </c>
      <c r="B11" s="6" t="s">
        <v>1006</v>
      </c>
      <c r="C11" s="53" t="s">
        <v>1007</v>
      </c>
      <c r="D11" s="52" t="s">
        <v>1008</v>
      </c>
    </row>
    <row r="12" spans="1:4" ht="72" x14ac:dyDescent="0.3">
      <c r="A12" s="5" t="s">
        <v>942</v>
      </c>
      <c r="B12" s="6" t="s">
        <v>1002</v>
      </c>
      <c r="C12" s="53" t="s">
        <v>1003</v>
      </c>
      <c r="D12" s="52" t="s">
        <v>1068</v>
      </c>
    </row>
    <row r="13" spans="1:4" ht="72" x14ac:dyDescent="0.3">
      <c r="A13" s="5" t="s">
        <v>1065</v>
      </c>
      <c r="B13" s="6" t="s">
        <v>1066</v>
      </c>
      <c r="C13" s="53" t="s">
        <v>1067</v>
      </c>
      <c r="D13" s="52" t="s">
        <v>1073</v>
      </c>
    </row>
    <row r="14" spans="1:4" x14ac:dyDescent="0.3">
      <c r="A14" s="5" t="s">
        <v>1071</v>
      </c>
      <c r="B14" s="6" t="s">
        <v>1074</v>
      </c>
      <c r="C14" s="53" t="s">
        <v>1072</v>
      </c>
      <c r="D14" s="52" t="s">
        <v>1099</v>
      </c>
    </row>
    <row r="15" spans="1:4" ht="28.8" x14ac:dyDescent="0.3">
      <c r="A15" s="5" t="s">
        <v>1097</v>
      </c>
      <c r="B15" s="6" t="s">
        <v>1074</v>
      </c>
      <c r="C15" s="53" t="s">
        <v>1098</v>
      </c>
      <c r="D15" s="52" t="s">
        <v>1103</v>
      </c>
    </row>
    <row r="16" spans="1:4" x14ac:dyDescent="0.3">
      <c r="A16" s="5" t="s">
        <v>1101</v>
      </c>
      <c r="B16" s="6" t="s">
        <v>1102</v>
      </c>
      <c r="C16" s="53" t="s">
        <v>1104</v>
      </c>
      <c r="D16" s="52" t="s">
        <v>159</v>
      </c>
    </row>
  </sheetData>
  <hyperlinks>
    <hyperlink ref="D4" r:id="rId1" xr:uid="{E6038B71-72C5-417A-9B54-B7CB25B4525B}"/>
    <hyperlink ref="D5" r:id="rId2" xr:uid="{83D45410-8A82-4585-BF9D-7B2B4B2BB155}"/>
    <hyperlink ref="D6" r:id="rId3" xr:uid="{EE28AA0D-8734-4275-A53B-8C95E0BA8883}"/>
    <hyperlink ref="D7" r:id="rId4" xr:uid="{3649E605-3F90-4701-8B34-D28B2DF9411D}"/>
    <hyperlink ref="D8" r:id="rId5" xr:uid="{F148C5DF-8869-4995-A5D1-6C6FC0EF24F9}"/>
    <hyperlink ref="D9" r:id="rId6" xr:uid="{306482DA-382C-4DE1-80EC-EFEE2DC85DBC}"/>
    <hyperlink ref="D10" r:id="rId7" xr:uid="{CD26C731-E99E-4DA2-B909-25B7D5A35EB1}"/>
    <hyperlink ref="D11" r:id="rId8" xr:uid="{B37912A2-0EF4-4DEA-A5F9-CBBA8F9B0369}"/>
    <hyperlink ref="D13" r:id="rId9" xr:uid="{410C16B5-CEF4-4F1F-904A-01BDA64CE39D}"/>
    <hyperlink ref="D12" r:id="rId10" xr:uid="{4C0DE649-8CFF-4106-A8DD-BC910B4BB4C7}"/>
    <hyperlink ref="D14" r:id="rId11" xr:uid="{9723279E-77D5-44CD-BC2B-F714B7E84C84}"/>
    <hyperlink ref="D15" r:id="rId12" xr:uid="{56F693DF-CBCE-47F1-8ADE-8F0F8DA098CA}"/>
    <hyperlink ref="D16" r:id="rId13" xr:uid="{376BBDD5-EEEC-4C1E-8053-DF81BDBD6EDD}"/>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A3E43-FA51-4352-8F86-8B1642EB87C1}">
  <sheetPr>
    <pageSetUpPr fitToPage="1"/>
  </sheetPr>
  <dimension ref="A1:U118"/>
  <sheetViews>
    <sheetView zoomScale="85" zoomScaleNormal="85" workbookViewId="0">
      <selection sqref="A1:B1"/>
    </sheetView>
  </sheetViews>
  <sheetFormatPr baseColWidth="10" defaultRowHeight="14.4" x14ac:dyDescent="0.3"/>
  <cols>
    <col min="1" max="1" width="5.6640625" customWidth="1"/>
    <col min="2" max="2" width="61.5546875" customWidth="1"/>
    <col min="3" max="3" width="14.5546875" customWidth="1"/>
    <col min="4" max="4" width="12.21875" customWidth="1"/>
    <col min="5" max="5" width="12.33203125" customWidth="1"/>
    <col min="6" max="6" width="9.88671875" customWidth="1"/>
    <col min="8" max="8" width="11.44140625" customWidth="1"/>
    <col min="10" max="10" width="7.44140625" customWidth="1"/>
    <col min="11" max="20" width="5.6640625" customWidth="1"/>
    <col min="21" max="21" width="11.109375" customWidth="1"/>
  </cols>
  <sheetData>
    <row r="1" spans="1:11" ht="28.5" customHeight="1" x14ac:dyDescent="0.3">
      <c r="A1" s="163" t="s">
        <v>70</v>
      </c>
      <c r="B1" s="163"/>
    </row>
    <row r="2" spans="1:11" ht="25.95" customHeight="1" x14ac:dyDescent="0.3">
      <c r="A2" s="198" t="s">
        <v>151</v>
      </c>
      <c r="B2" s="198"/>
      <c r="C2" s="198"/>
      <c r="D2" s="198"/>
      <c r="H2" s="34" t="s">
        <v>79</v>
      </c>
      <c r="I2" s="17"/>
      <c r="J2" s="17"/>
      <c r="K2" s="17"/>
    </row>
    <row r="3" spans="1:11" x14ac:dyDescent="0.3">
      <c r="H3" s="26" t="s">
        <v>20</v>
      </c>
      <c r="I3" s="17"/>
      <c r="J3" s="17"/>
    </row>
    <row r="4" spans="1:11" x14ac:dyDescent="0.3">
      <c r="A4" s="199" t="s">
        <v>938</v>
      </c>
      <c r="B4" s="199"/>
      <c r="C4" s="97" t="s">
        <v>150</v>
      </c>
    </row>
    <row r="6" spans="1:11" ht="40.5" customHeight="1" x14ac:dyDescent="0.3">
      <c r="A6" s="186" t="s">
        <v>295</v>
      </c>
      <c r="B6" s="186"/>
      <c r="C6" s="186"/>
      <c r="D6" s="186"/>
      <c r="E6" s="186"/>
      <c r="F6" s="186"/>
      <c r="G6" s="186"/>
      <c r="H6" s="46"/>
    </row>
    <row r="8" spans="1:11" ht="21" customHeight="1" x14ac:dyDescent="0.3">
      <c r="A8" s="25" t="s">
        <v>73</v>
      </c>
      <c r="B8" s="21"/>
      <c r="C8" s="21"/>
      <c r="D8" s="21"/>
      <c r="E8" s="21"/>
      <c r="F8" s="21"/>
      <c r="G8" s="21"/>
      <c r="H8" s="21"/>
    </row>
    <row r="10" spans="1:11" ht="16.5" customHeight="1" x14ac:dyDescent="0.3">
      <c r="A10" s="3" t="s">
        <v>0</v>
      </c>
      <c r="B10" s="3" t="s">
        <v>56</v>
      </c>
      <c r="C10" s="193" t="s">
        <v>136</v>
      </c>
      <c r="D10" s="193"/>
      <c r="E10" s="193"/>
      <c r="F10" s="193"/>
      <c r="G10" s="193"/>
      <c r="H10" s="193"/>
    </row>
    <row r="11" spans="1:11" ht="16.5" customHeight="1" x14ac:dyDescent="0.3">
      <c r="A11" s="3" t="s">
        <v>1</v>
      </c>
      <c r="B11" s="3" t="s">
        <v>45</v>
      </c>
      <c r="C11" s="193" t="s">
        <v>135</v>
      </c>
      <c r="D11" s="193"/>
      <c r="E11" s="193"/>
      <c r="F11" s="193"/>
      <c r="G11" s="193"/>
      <c r="H11" s="193"/>
    </row>
    <row r="12" spans="1:11" ht="16.5" customHeight="1" x14ac:dyDescent="0.3">
      <c r="A12" s="3" t="s">
        <v>2</v>
      </c>
      <c r="B12" s="3" t="s">
        <v>55</v>
      </c>
      <c r="C12" s="193" t="s">
        <v>24</v>
      </c>
      <c r="D12" s="193"/>
      <c r="E12" s="193"/>
      <c r="F12" s="193"/>
      <c r="G12" s="193"/>
      <c r="H12" s="193"/>
    </row>
    <row r="13" spans="1:11" ht="16.5" customHeight="1" x14ac:dyDescent="0.3">
      <c r="A13" s="3" t="s">
        <v>4</v>
      </c>
      <c r="B13" s="3" t="s">
        <v>51</v>
      </c>
      <c r="C13" s="193" t="s">
        <v>3</v>
      </c>
      <c r="D13" s="193"/>
      <c r="E13" s="193"/>
      <c r="F13" s="193"/>
      <c r="G13" s="193"/>
      <c r="H13" s="193"/>
    </row>
    <row r="14" spans="1:11" ht="16.5" customHeight="1" x14ac:dyDescent="0.3">
      <c r="A14" s="3" t="s">
        <v>5</v>
      </c>
      <c r="B14" s="3" t="s">
        <v>47</v>
      </c>
      <c r="C14" s="196" t="s">
        <v>37</v>
      </c>
      <c r="D14" s="196"/>
      <c r="E14" s="196"/>
      <c r="F14" s="196"/>
      <c r="G14" s="196"/>
      <c r="H14" s="196"/>
    </row>
    <row r="15" spans="1:11" ht="16.5" customHeight="1" x14ac:dyDescent="0.3">
      <c r="A15" s="3" t="s">
        <v>6</v>
      </c>
      <c r="B15" s="3" t="s">
        <v>71</v>
      </c>
      <c r="C15" s="193" t="s">
        <v>72</v>
      </c>
      <c r="D15" s="193"/>
      <c r="E15" s="193"/>
      <c r="F15" s="193"/>
      <c r="G15" s="193"/>
      <c r="H15" s="193"/>
    </row>
    <row r="16" spans="1:11" ht="30" customHeight="1" x14ac:dyDescent="0.3">
      <c r="A16" s="3" t="s">
        <v>7</v>
      </c>
      <c r="B16" s="3" t="s">
        <v>48</v>
      </c>
      <c r="C16" s="193" t="s">
        <v>44</v>
      </c>
      <c r="D16" s="193"/>
      <c r="E16" s="193"/>
      <c r="F16" s="193"/>
      <c r="G16" s="193"/>
      <c r="H16" s="193"/>
    </row>
    <row r="17" spans="1:8" ht="16.05" customHeight="1" x14ac:dyDescent="0.3">
      <c r="A17" s="3" t="s">
        <v>11</v>
      </c>
      <c r="B17" s="3" t="s">
        <v>74</v>
      </c>
      <c r="C17" s="193" t="s">
        <v>75</v>
      </c>
      <c r="D17" s="193"/>
      <c r="E17" s="193"/>
      <c r="F17" s="193"/>
      <c r="G17" s="193"/>
      <c r="H17" s="193"/>
    </row>
    <row r="18" spans="1:8" ht="27.45" customHeight="1" x14ac:dyDescent="0.3">
      <c r="A18" s="3" t="s">
        <v>12</v>
      </c>
      <c r="B18" s="3" t="s">
        <v>49</v>
      </c>
      <c r="C18" s="193" t="s">
        <v>43</v>
      </c>
      <c r="D18" s="193"/>
      <c r="E18" s="193"/>
      <c r="F18" s="193"/>
      <c r="G18" s="193"/>
      <c r="H18" s="193"/>
    </row>
    <row r="19" spans="1:8" ht="45" customHeight="1" x14ac:dyDescent="0.3">
      <c r="A19" s="3" t="s">
        <v>153</v>
      </c>
      <c r="B19" s="3" t="s">
        <v>155</v>
      </c>
      <c r="C19" s="193" t="s">
        <v>156</v>
      </c>
      <c r="D19" s="193"/>
      <c r="E19" s="193"/>
      <c r="F19" s="193"/>
      <c r="G19" s="193"/>
      <c r="H19" s="193"/>
    </row>
    <row r="20" spans="1:8" ht="18" customHeight="1" x14ac:dyDescent="0.3">
      <c r="A20" s="3" t="s">
        <v>76</v>
      </c>
      <c r="B20" s="3" t="s">
        <v>46</v>
      </c>
      <c r="C20" s="193" t="s">
        <v>52</v>
      </c>
      <c r="D20" s="193"/>
      <c r="E20" s="193"/>
      <c r="F20" s="193"/>
      <c r="G20" s="197" t="s">
        <v>78</v>
      </c>
      <c r="H20" s="197"/>
    </row>
    <row r="21" spans="1:8" ht="16.95" customHeight="1" x14ac:dyDescent="0.3">
      <c r="A21" s="3" t="s">
        <v>154</v>
      </c>
      <c r="B21" s="3" t="s">
        <v>50</v>
      </c>
      <c r="C21" s="193" t="s">
        <v>3</v>
      </c>
      <c r="D21" s="193"/>
      <c r="E21" s="193"/>
      <c r="F21" s="193"/>
      <c r="G21" s="197"/>
      <c r="H21" s="197"/>
    </row>
    <row r="22" spans="1:8" x14ac:dyDescent="0.3">
      <c r="A22" s="3"/>
      <c r="C22" s="3"/>
      <c r="G22" s="4"/>
    </row>
    <row r="23" spans="1:8" ht="21" customHeight="1" x14ac:dyDescent="0.3">
      <c r="A23" s="25" t="s">
        <v>8</v>
      </c>
      <c r="B23" s="21"/>
      <c r="C23" s="23"/>
      <c r="D23" s="21"/>
      <c r="E23" s="21"/>
      <c r="F23" s="21"/>
      <c r="G23" s="21"/>
      <c r="H23" s="21"/>
    </row>
    <row r="24" spans="1:8" s="24" customFormat="1" ht="8.5500000000000007" customHeight="1" x14ac:dyDescent="0.3"/>
    <row r="25" spans="1:8" ht="16.2" x14ac:dyDescent="0.3">
      <c r="A25" s="3"/>
      <c r="B25" s="60"/>
      <c r="C25" s="3"/>
      <c r="H25" s="18" t="s">
        <v>62</v>
      </c>
    </row>
    <row r="26" spans="1:8" x14ac:dyDescent="0.3">
      <c r="A26" s="3" t="s">
        <v>0</v>
      </c>
      <c r="B26" s="3" t="s">
        <v>21</v>
      </c>
      <c r="C26" s="126">
        <v>44621</v>
      </c>
      <c r="E26" s="195"/>
      <c r="F26" s="195"/>
      <c r="G26" s="195"/>
      <c r="H26" s="195"/>
    </row>
    <row r="27" spans="1:8" x14ac:dyDescent="0.3">
      <c r="A27" s="3" t="s">
        <v>1</v>
      </c>
      <c r="B27" s="3" t="s">
        <v>22</v>
      </c>
      <c r="C27" s="39">
        <v>5</v>
      </c>
      <c r="E27" s="181" t="s">
        <v>28</v>
      </c>
      <c r="F27" s="181"/>
      <c r="G27" s="181"/>
      <c r="H27" s="181"/>
    </row>
    <row r="28" spans="1:8" ht="16.5" customHeight="1" x14ac:dyDescent="0.3">
      <c r="A28" s="3"/>
      <c r="B28" s="3" t="s">
        <v>15</v>
      </c>
      <c r="C28" s="127">
        <f>DATE(YEAR($C$26)+$C$27,MONTH($C$26),DAY($C$26))</f>
        <v>46447</v>
      </c>
      <c r="E28" s="181"/>
      <c r="F28" s="181"/>
      <c r="G28" s="181"/>
      <c r="H28" s="181"/>
    </row>
    <row r="29" spans="1:8" ht="90" customHeight="1" x14ac:dyDescent="0.3">
      <c r="A29" s="3" t="s">
        <v>2</v>
      </c>
      <c r="B29" s="79" t="s">
        <v>160</v>
      </c>
      <c r="C29" s="40">
        <v>30</v>
      </c>
      <c r="D29" s="54" t="str">
        <f>"(= in total "&amp;TEXT($C$29+$C$27,"####0")&amp;" years)"</f>
        <v>(= in total 35 years)</v>
      </c>
      <c r="E29" s="181" t="s">
        <v>126</v>
      </c>
      <c r="F29" s="181"/>
      <c r="G29" s="181"/>
      <c r="H29" s="181"/>
    </row>
    <row r="30" spans="1:8" ht="64.95" customHeight="1" x14ac:dyDescent="0.3">
      <c r="A30" s="3"/>
      <c r="B30" s="79" t="s">
        <v>777</v>
      </c>
      <c r="C30" s="13">
        <f>EXP(LN(1-0.5)/($C$29+$C$27)*$C$27)</f>
        <v>0.90572366426390671</v>
      </c>
      <c r="D30" s="54" t="str">
        <f>TEXT(IF(LN($C$30)*$C$27=0,"∞",LN(1-0.5)/LN($C$30)*$C$27)-$C$27,"####0")</f>
        <v>30</v>
      </c>
      <c r="E30" s="181"/>
      <c r="F30" s="181"/>
      <c r="G30" s="181"/>
      <c r="H30" s="181"/>
    </row>
    <row r="31" spans="1:8" x14ac:dyDescent="0.3">
      <c r="A31" s="3" t="s">
        <v>4</v>
      </c>
      <c r="B31" s="53" t="s">
        <v>23</v>
      </c>
      <c r="C31" s="193" t="s">
        <v>3</v>
      </c>
      <c r="D31" s="193"/>
      <c r="E31" s="194" t="s">
        <v>63</v>
      </c>
      <c r="F31" s="194"/>
      <c r="G31" s="194"/>
      <c r="H31" s="194"/>
    </row>
    <row r="32" spans="1:8" ht="14.55" customHeight="1" x14ac:dyDescent="0.3">
      <c r="A32" s="3" t="s">
        <v>5</v>
      </c>
      <c r="B32" s="6" t="s">
        <v>13</v>
      </c>
      <c r="C32" s="193" t="s">
        <v>961</v>
      </c>
      <c r="D32" s="193"/>
      <c r="E32" s="193"/>
      <c r="F32" s="193"/>
      <c r="G32" s="193"/>
      <c r="H32" s="193"/>
    </row>
    <row r="33" spans="1:21" ht="30.6" x14ac:dyDescent="0.3">
      <c r="A33" s="3" t="s">
        <v>6</v>
      </c>
      <c r="B33" s="79" t="s">
        <v>488</v>
      </c>
      <c r="C33" s="37">
        <v>0.5</v>
      </c>
      <c r="E33" s="181" t="s">
        <v>29</v>
      </c>
      <c r="F33" s="181"/>
      <c r="G33" s="181"/>
      <c r="H33" s="181"/>
    </row>
    <row r="35" spans="1:21" ht="21" customHeight="1" x14ac:dyDescent="0.3">
      <c r="A35" s="25" t="s">
        <v>9</v>
      </c>
      <c r="B35" s="22"/>
      <c r="C35" s="21"/>
      <c r="D35" s="21"/>
      <c r="E35" s="21"/>
      <c r="F35" s="21"/>
      <c r="G35" s="21"/>
      <c r="H35" s="21"/>
    </row>
    <row r="36" spans="1:21" ht="9.4499999999999993" customHeight="1" x14ac:dyDescent="0.3">
      <c r="A36" s="24"/>
      <c r="B36" s="1"/>
    </row>
    <row r="37" spans="1:21" x14ac:dyDescent="0.3">
      <c r="H37" s="18" t="s">
        <v>62</v>
      </c>
    </row>
    <row r="38" spans="1:21" ht="45" x14ac:dyDescent="0.3">
      <c r="A38" s="6" t="s">
        <v>0</v>
      </c>
      <c r="B38" s="80" t="s">
        <v>161</v>
      </c>
      <c r="C38" s="38" t="s">
        <v>14</v>
      </c>
      <c r="D38" s="41" t="str">
        <f>IF(C38="Yes","Describe why you still do not pursue this option","")</f>
        <v/>
      </c>
      <c r="E38" s="181" t="s">
        <v>77</v>
      </c>
      <c r="F38" s="181"/>
      <c r="G38" s="181"/>
      <c r="H38" s="181"/>
    </row>
    <row r="39" spans="1:21" ht="51" customHeight="1" x14ac:dyDescent="0.3">
      <c r="A39" s="6" t="s">
        <v>1</v>
      </c>
      <c r="B39" s="6" t="s">
        <v>86</v>
      </c>
      <c r="C39" s="38" t="s">
        <v>14</v>
      </c>
      <c r="D39" s="41" t="str">
        <f>IF(C39="Yes","Make sure that the prerequisites are fulfilled!","")</f>
        <v/>
      </c>
      <c r="E39" s="181" t="s">
        <v>25</v>
      </c>
      <c r="F39" s="181"/>
      <c r="G39" s="181"/>
      <c r="H39" s="181"/>
    </row>
    <row r="40" spans="1:21" ht="34.950000000000003" customHeight="1" x14ac:dyDescent="0.3">
      <c r="A40" s="6" t="s">
        <v>2</v>
      </c>
      <c r="B40" s="80" t="s">
        <v>162</v>
      </c>
      <c r="C40" s="38" t="s">
        <v>14</v>
      </c>
      <c r="D40" s="41" t="str">
        <f>IF(C40="Yes","Risk of lawful interception! Get encryption","Ensure that data remains encrypted")</f>
        <v>Ensure that data remains encrypted</v>
      </c>
      <c r="E40" s="181" t="s">
        <v>26</v>
      </c>
      <c r="F40" s="181"/>
      <c r="G40" s="181"/>
      <c r="H40" s="181"/>
    </row>
    <row r="41" spans="1:21" ht="43.2" x14ac:dyDescent="0.3">
      <c r="A41" s="6" t="s">
        <v>4</v>
      </c>
      <c r="B41" s="80" t="s">
        <v>163</v>
      </c>
      <c r="C41" s="38" t="s">
        <v>10</v>
      </c>
      <c r="D41" s="41" t="str">
        <f>IF(C41="Yes","Foreign lawful access is at least technically possible","Ensure that data remains encrypted")</f>
        <v>Foreign lawful access is at least technically possible</v>
      </c>
      <c r="E41" s="181" t="s">
        <v>27</v>
      </c>
      <c r="F41" s="181"/>
      <c r="G41" s="181"/>
      <c r="H41" s="181"/>
    </row>
    <row r="42" spans="1:21" ht="88.95" customHeight="1" x14ac:dyDescent="0.3">
      <c r="A42" s="6" t="s">
        <v>5</v>
      </c>
      <c r="B42" s="80" t="s">
        <v>164</v>
      </c>
      <c r="C42" s="38" t="s">
        <v>10</v>
      </c>
      <c r="D42" s="41" t="str">
        <f>IF(C42="Yes","Ensure that the mechanism remains in place and is complied with","Enter into the EU SCC, for instance, and ensure compliance")</f>
        <v>Ensure that the mechanism remains in place and is complied with</v>
      </c>
      <c r="E42" s="181" t="s">
        <v>40</v>
      </c>
      <c r="F42" s="181"/>
      <c r="G42" s="181"/>
      <c r="H42" s="181"/>
    </row>
    <row r="43" spans="1:21" x14ac:dyDescent="0.3">
      <c r="A43" s="6"/>
      <c r="B43" s="6"/>
      <c r="E43" s="6"/>
      <c r="F43" s="6"/>
      <c r="J43" s="192" t="s">
        <v>152</v>
      </c>
      <c r="K43" s="192"/>
      <c r="L43" s="192"/>
      <c r="M43" s="192"/>
      <c r="N43" s="192"/>
      <c r="O43" s="192"/>
      <c r="P43" s="192"/>
      <c r="Q43" s="192"/>
      <c r="R43" s="192"/>
      <c r="S43" s="192"/>
      <c r="T43" s="192"/>
      <c r="U43" s="192"/>
    </row>
    <row r="44" spans="1:21" ht="30" customHeight="1" x14ac:dyDescent="0.3">
      <c r="A44" s="19" t="s">
        <v>19</v>
      </c>
      <c r="B44" s="7"/>
      <c r="C44" s="187" t="str">
        <f>IF(C39="Yes","permitted",IF(C40="Yes","not permitted",IF(C41="No","permitted",IF(C42="No","not permitted","permitted, subject to Step 4"))))</f>
        <v>permitted, subject to Step 4</v>
      </c>
      <c r="D44" s="188"/>
      <c r="E44" s="6"/>
      <c r="F44" s="6"/>
      <c r="J44" s="61"/>
      <c r="K44" s="62"/>
      <c r="L44" s="62"/>
      <c r="M44" s="62"/>
      <c r="N44" s="62"/>
      <c r="O44" s="62"/>
      <c r="P44" s="62"/>
      <c r="Q44" s="62"/>
      <c r="R44" s="62"/>
      <c r="S44" s="62"/>
      <c r="T44" s="62"/>
      <c r="U44" s="63"/>
    </row>
    <row r="45" spans="1:21" x14ac:dyDescent="0.3">
      <c r="A45" s="6"/>
      <c r="B45" s="6"/>
      <c r="C45" s="6"/>
      <c r="D45" s="6"/>
      <c r="E45" s="6"/>
      <c r="F45" s="6"/>
      <c r="J45" s="64"/>
      <c r="U45" s="65"/>
    </row>
    <row r="46" spans="1:21" ht="21" customHeight="1" x14ac:dyDescent="0.3">
      <c r="A46" s="189" t="s">
        <v>165</v>
      </c>
      <c r="B46" s="189"/>
      <c r="C46" s="189"/>
      <c r="D46" s="189"/>
      <c r="E46" s="189"/>
      <c r="F46" s="189"/>
      <c r="G46" s="189"/>
      <c r="H46" s="189"/>
      <c r="J46" s="64"/>
      <c r="U46" s="65"/>
    </row>
    <row r="47" spans="1:21" ht="17.55" customHeight="1" x14ac:dyDescent="0.35">
      <c r="A47" s="28"/>
      <c r="B47" s="6"/>
      <c r="C47" s="6"/>
      <c r="D47" s="6"/>
      <c r="E47" s="6"/>
      <c r="F47" s="6"/>
      <c r="H47" s="29" t="s">
        <v>41</v>
      </c>
      <c r="J47" s="64"/>
      <c r="K47" s="50" t="s">
        <v>88</v>
      </c>
      <c r="T47" s="34" t="s">
        <v>89</v>
      </c>
      <c r="U47" s="65">
        <v>3</v>
      </c>
    </row>
    <row r="48" spans="1:21" x14ac:dyDescent="0.3">
      <c r="A48" s="9"/>
      <c r="B48" s="6"/>
      <c r="C48" s="6"/>
      <c r="D48" s="6"/>
      <c r="E48" s="6"/>
      <c r="F48" s="6"/>
      <c r="J48" s="64"/>
      <c r="U48" s="65"/>
    </row>
    <row r="49" spans="1:21" ht="66.45" customHeight="1" x14ac:dyDescent="0.3">
      <c r="A49" s="5" t="s">
        <v>0</v>
      </c>
      <c r="B49" s="80" t="s">
        <v>166</v>
      </c>
      <c r="C49" s="8"/>
      <c r="D49" s="6"/>
      <c r="E49" s="6"/>
      <c r="F49" s="6"/>
      <c r="J49" s="66" t="s">
        <v>90</v>
      </c>
      <c r="K49" s="190" t="s">
        <v>91</v>
      </c>
      <c r="L49" s="190"/>
      <c r="M49" s="190"/>
      <c r="N49" s="190"/>
      <c r="O49" s="190"/>
      <c r="P49" s="191" t="s">
        <v>92</v>
      </c>
      <c r="Q49" s="191"/>
      <c r="R49" s="191"/>
      <c r="S49" s="191"/>
      <c r="T49" s="191"/>
      <c r="U49" s="67" t="s">
        <v>93</v>
      </c>
    </row>
    <row r="50" spans="1:21" ht="31.2" x14ac:dyDescent="0.3">
      <c r="A50" s="6"/>
      <c r="B50" s="6"/>
      <c r="C50" s="43" t="s">
        <v>80</v>
      </c>
      <c r="D50" s="49" t="s">
        <v>84</v>
      </c>
      <c r="E50" s="6"/>
      <c r="F50" s="6"/>
      <c r="H50" s="18" t="s">
        <v>62</v>
      </c>
      <c r="J50" s="64"/>
      <c r="K50" s="68" t="s">
        <v>94</v>
      </c>
      <c r="L50" s="68" t="s">
        <v>95</v>
      </c>
      <c r="M50" s="68" t="s">
        <v>96</v>
      </c>
      <c r="N50" s="68" t="s">
        <v>97</v>
      </c>
      <c r="O50" s="68" t="s">
        <v>98</v>
      </c>
      <c r="P50" s="69" t="s">
        <v>94</v>
      </c>
      <c r="Q50" s="69" t="s">
        <v>95</v>
      </c>
      <c r="R50" s="69" t="s">
        <v>96</v>
      </c>
      <c r="S50" s="69" t="s">
        <v>97</v>
      </c>
      <c r="T50" s="69" t="s">
        <v>98</v>
      </c>
      <c r="U50" s="70" t="s">
        <v>99</v>
      </c>
    </row>
    <row r="51" spans="1:21" ht="52.05" customHeight="1" x14ac:dyDescent="0.3">
      <c r="A51" s="5"/>
      <c r="B51" s="80" t="s">
        <v>168</v>
      </c>
      <c r="C51" s="37">
        <v>0.9</v>
      </c>
      <c r="D51" s="10">
        <f>1-C51</f>
        <v>9.9999999999999978E-2</v>
      </c>
      <c r="E51" s="181" t="s">
        <v>943</v>
      </c>
      <c r="F51" s="181"/>
      <c r="G51" s="181"/>
      <c r="H51" s="181"/>
      <c r="J51" s="71"/>
      <c r="K51" s="72">
        <v>0</v>
      </c>
      <c r="L51" s="72">
        <v>0</v>
      </c>
      <c r="M51" s="72">
        <v>0</v>
      </c>
      <c r="N51" s="72">
        <v>0</v>
      </c>
      <c r="O51" s="72">
        <v>0</v>
      </c>
      <c r="P51" s="73">
        <v>0</v>
      </c>
      <c r="Q51" s="73">
        <v>0</v>
      </c>
      <c r="R51" s="73">
        <v>0</v>
      </c>
      <c r="S51" s="73">
        <v>0</v>
      </c>
      <c r="T51" s="73">
        <v>0</v>
      </c>
      <c r="U51" s="74">
        <f>IF($U$47=5,SUM(P51:T51),IF($U$47=4,SUM(P51:S51),IF($U$47=3,SUM(P51:R51),IF($U$47=2,SUM(P51:Q51),P51))))/$U$47</f>
        <v>0</v>
      </c>
    </row>
    <row r="52" spans="1:21" ht="51.45" customHeight="1" x14ac:dyDescent="0.3">
      <c r="A52" s="5"/>
      <c r="B52" s="80" t="s">
        <v>167</v>
      </c>
      <c r="C52" s="37">
        <v>0</v>
      </c>
      <c r="D52" s="10">
        <f>1-C52</f>
        <v>1</v>
      </c>
      <c r="E52" s="181" t="s">
        <v>57</v>
      </c>
      <c r="F52" s="181"/>
      <c r="G52" s="181"/>
      <c r="H52" s="181"/>
      <c r="J52" s="71"/>
      <c r="K52" s="72">
        <v>0</v>
      </c>
      <c r="L52" s="72">
        <v>0</v>
      </c>
      <c r="M52" s="72">
        <v>0</v>
      </c>
      <c r="N52" s="72">
        <v>0</v>
      </c>
      <c r="O52" s="72">
        <v>0</v>
      </c>
      <c r="P52" s="73">
        <v>0</v>
      </c>
      <c r="Q52" s="73">
        <v>0</v>
      </c>
      <c r="R52" s="73">
        <v>0</v>
      </c>
      <c r="S52" s="73">
        <v>0</v>
      </c>
      <c r="T52" s="73">
        <v>0</v>
      </c>
      <c r="U52" s="74">
        <f>IF($U$47=5,SUM(P52:T52),IF($U$47=4,SUM(P52:S52),IF($U$47=3,SUM(P52:R52),IF($U$47=2,SUM(P52:Q52),P52))))/$U$47</f>
        <v>0</v>
      </c>
    </row>
    <row r="53" spans="1:21" ht="90.45" customHeight="1" x14ac:dyDescent="0.3">
      <c r="A53" s="5"/>
      <c r="B53" s="80" t="s">
        <v>951</v>
      </c>
      <c r="C53" s="37">
        <v>0.6</v>
      </c>
      <c r="D53" s="10">
        <f>1-C53</f>
        <v>0.4</v>
      </c>
      <c r="E53" s="181" t="s">
        <v>944</v>
      </c>
      <c r="F53" s="181"/>
      <c r="G53" s="181"/>
      <c r="H53" s="181"/>
      <c r="J53" s="71"/>
      <c r="K53" s="72">
        <v>0</v>
      </c>
      <c r="L53" s="72">
        <v>0</v>
      </c>
      <c r="M53" s="72">
        <v>0</v>
      </c>
      <c r="N53" s="72">
        <v>0</v>
      </c>
      <c r="O53" s="72">
        <v>0</v>
      </c>
      <c r="P53" s="73">
        <v>0</v>
      </c>
      <c r="Q53" s="73">
        <v>0</v>
      </c>
      <c r="R53" s="73">
        <v>0</v>
      </c>
      <c r="S53" s="73">
        <v>0</v>
      </c>
      <c r="T53" s="73">
        <v>0</v>
      </c>
      <c r="U53" s="74">
        <f>IF($U$47=5,SUM(P53:T53),IF($U$47=4,SUM(P53:S53),IF($U$47=3,SUM(P53:R53),IF($U$47=2,SUM(P53:Q53),P53))))/$U$47</f>
        <v>0</v>
      </c>
    </row>
    <row r="54" spans="1:21" ht="63" customHeight="1" x14ac:dyDescent="0.3">
      <c r="A54" s="5"/>
      <c r="B54" s="80" t="s">
        <v>169</v>
      </c>
      <c r="C54" s="37">
        <v>0</v>
      </c>
      <c r="D54" s="10">
        <f>1-C54</f>
        <v>1</v>
      </c>
      <c r="E54" s="181" t="s">
        <v>30</v>
      </c>
      <c r="F54" s="181"/>
      <c r="G54" s="181"/>
      <c r="H54" s="181"/>
      <c r="J54" s="71"/>
      <c r="K54" s="72">
        <v>0</v>
      </c>
      <c r="L54" s="72">
        <v>0</v>
      </c>
      <c r="M54" s="72">
        <v>0</v>
      </c>
      <c r="N54" s="72">
        <v>0</v>
      </c>
      <c r="O54" s="72">
        <v>0</v>
      </c>
      <c r="P54" s="73">
        <v>0</v>
      </c>
      <c r="Q54" s="73">
        <v>0</v>
      </c>
      <c r="R54" s="73">
        <v>0</v>
      </c>
      <c r="S54" s="73">
        <v>0</v>
      </c>
      <c r="T54" s="73">
        <v>0</v>
      </c>
      <c r="U54" s="74">
        <f>IF($U$47=5,SUM(P54:T54),IF($U$47=4,SUM(P54:S54),IF($U$47=3,SUM(P54:R54),IF($U$47=2,SUM(P54:Q54),P54))))/$U$47</f>
        <v>0</v>
      </c>
    </row>
    <row r="55" spans="1:21" ht="30.6" x14ac:dyDescent="0.3">
      <c r="A55" s="5"/>
      <c r="B55" s="80" t="s">
        <v>170</v>
      </c>
      <c r="C55" s="37">
        <v>0</v>
      </c>
      <c r="D55" s="10">
        <f>1-C55</f>
        <v>1</v>
      </c>
      <c r="E55" s="182" t="s">
        <v>25</v>
      </c>
      <c r="F55" s="182"/>
      <c r="G55" s="182"/>
      <c r="H55" s="182"/>
      <c r="J55" s="71"/>
      <c r="K55" s="72">
        <v>0</v>
      </c>
      <c r="L55" s="72">
        <v>0</v>
      </c>
      <c r="M55" s="72">
        <v>0</v>
      </c>
      <c r="N55" s="72">
        <v>0</v>
      </c>
      <c r="O55" s="72">
        <v>0</v>
      </c>
      <c r="P55" s="73">
        <v>0</v>
      </c>
      <c r="Q55" s="73">
        <v>0</v>
      </c>
      <c r="R55" s="73">
        <v>0</v>
      </c>
      <c r="S55" s="73">
        <v>0</v>
      </c>
      <c r="T55" s="73">
        <v>0</v>
      </c>
      <c r="U55" s="74">
        <f>IF($U$47=5,SUM(P55:T55),IF($U$47=4,SUM(P55:S55),IF($U$47=3,SUM(P55:R55),IF($U$47=2,SUM(P55:Q55),P55))))/$U$47</f>
        <v>0</v>
      </c>
    </row>
    <row r="56" spans="1:21" x14ac:dyDescent="0.3">
      <c r="A56" s="5"/>
      <c r="B56" s="6"/>
      <c r="C56" s="10"/>
      <c r="D56" s="10"/>
      <c r="J56" s="64"/>
      <c r="U56" s="65"/>
    </row>
    <row r="57" spans="1:21" ht="30.6" x14ac:dyDescent="0.3">
      <c r="A57" s="5" t="s">
        <v>1</v>
      </c>
      <c r="B57" s="80" t="s">
        <v>171</v>
      </c>
      <c r="C57" s="37" t="s">
        <v>10</v>
      </c>
      <c r="D57" s="10">
        <f>IF(C57="Yes",1,1/$C$33)</f>
        <v>1</v>
      </c>
      <c r="E57" s="181" t="s">
        <v>31</v>
      </c>
      <c r="F57" s="181"/>
      <c r="G57" s="181"/>
      <c r="H57" s="181"/>
      <c r="J57" s="71"/>
      <c r="K57" s="72">
        <v>0</v>
      </c>
      <c r="L57" s="72">
        <v>0</v>
      </c>
      <c r="M57" s="72">
        <v>0</v>
      </c>
      <c r="N57" s="72">
        <v>0</v>
      </c>
      <c r="O57" s="72">
        <v>0</v>
      </c>
      <c r="P57" s="73">
        <v>0</v>
      </c>
      <c r="Q57" s="73">
        <v>0</v>
      </c>
      <c r="R57" s="73">
        <v>0</v>
      </c>
      <c r="S57" s="73">
        <v>0</v>
      </c>
      <c r="T57" s="73">
        <v>0</v>
      </c>
      <c r="U57" s="74">
        <f>IF($U$47=5,SUM(P57:T57),IF($U$47=4,SUM(P57:S57),IF($U$47=3,SUM(P57:R57),IF($U$47=2,SUM(P57:Q57),P57))))/$U$47</f>
        <v>0</v>
      </c>
    </row>
    <row r="58" spans="1:21" x14ac:dyDescent="0.3">
      <c r="A58" s="5"/>
      <c r="B58" s="6"/>
      <c r="C58" s="10"/>
      <c r="D58" s="10"/>
      <c r="J58" s="64"/>
      <c r="U58" s="65"/>
    </row>
    <row r="59" spans="1:21" ht="228" customHeight="1" x14ac:dyDescent="0.3">
      <c r="A59" s="5" t="s">
        <v>2</v>
      </c>
      <c r="B59" s="80" t="s">
        <v>172</v>
      </c>
      <c r="C59" s="37">
        <v>0.05</v>
      </c>
      <c r="D59" s="10">
        <f>C59</f>
        <v>0.05</v>
      </c>
      <c r="E59" s="181" t="s">
        <v>953</v>
      </c>
      <c r="F59" s="181"/>
      <c r="G59" s="181"/>
      <c r="H59" s="181"/>
      <c r="I59" s="32"/>
      <c r="J59" s="71"/>
      <c r="K59" s="72">
        <v>0</v>
      </c>
      <c r="L59" s="72">
        <v>0</v>
      </c>
      <c r="M59" s="72">
        <v>0</v>
      </c>
      <c r="N59" s="72">
        <v>0</v>
      </c>
      <c r="O59" s="72">
        <v>0</v>
      </c>
      <c r="P59" s="73">
        <v>0</v>
      </c>
      <c r="Q59" s="73">
        <v>0</v>
      </c>
      <c r="R59" s="73">
        <v>0</v>
      </c>
      <c r="S59" s="73">
        <v>0</v>
      </c>
      <c r="T59" s="73">
        <v>0</v>
      </c>
      <c r="U59" s="74">
        <f>IF($U$47=5,SUM(P59:T59),IF($U$47=4,SUM(P59:S59),IF($U$47=3,SUM(P59:R59),IF($U$47=2,SUM(P59:Q59),P59))))/$U$47</f>
        <v>0</v>
      </c>
    </row>
    <row r="60" spans="1:21" x14ac:dyDescent="0.3">
      <c r="A60" s="5"/>
      <c r="B60" s="6"/>
      <c r="C60" s="10"/>
      <c r="D60" s="10"/>
      <c r="E60" s="20"/>
      <c r="F60" s="20"/>
      <c r="G60" s="20"/>
      <c r="H60" s="20"/>
      <c r="J60" s="64"/>
      <c r="U60" s="65"/>
    </row>
    <row r="61" spans="1:21" ht="87" customHeight="1" x14ac:dyDescent="0.3">
      <c r="A61" s="5" t="s">
        <v>4</v>
      </c>
      <c r="B61" s="6" t="s">
        <v>85</v>
      </c>
      <c r="C61" s="37">
        <v>1</v>
      </c>
      <c r="D61" s="10">
        <f>C61</f>
        <v>1</v>
      </c>
      <c r="E61" s="181" t="s">
        <v>133</v>
      </c>
      <c r="F61" s="181"/>
      <c r="G61" s="181"/>
      <c r="H61" s="181"/>
      <c r="J61" s="71"/>
      <c r="K61" s="72">
        <v>0</v>
      </c>
      <c r="L61" s="72">
        <v>0</v>
      </c>
      <c r="M61" s="72">
        <v>0</v>
      </c>
      <c r="N61" s="72">
        <v>0</v>
      </c>
      <c r="O61" s="72">
        <v>0</v>
      </c>
      <c r="P61" s="73">
        <v>0</v>
      </c>
      <c r="Q61" s="73">
        <v>0</v>
      </c>
      <c r="R61" s="73">
        <v>0</v>
      </c>
      <c r="S61" s="73">
        <v>0</v>
      </c>
      <c r="T61" s="73">
        <v>0</v>
      </c>
      <c r="U61" s="74">
        <f>IF($U$47=5,SUM(P61:T61),IF($U$47=4,SUM(P61:S61),IF($U$47=3,SUM(P61:R61),IF($U$47=2,SUM(P61:Q61),P61))))/$U$47</f>
        <v>0</v>
      </c>
    </row>
    <row r="62" spans="1:21" ht="16.05" customHeight="1" x14ac:dyDescent="0.3">
      <c r="A62" s="5"/>
      <c r="B62" s="6"/>
      <c r="C62" s="45"/>
      <c r="D62" s="10"/>
      <c r="E62" s="59"/>
      <c r="F62" s="59"/>
      <c r="G62" s="59"/>
      <c r="H62" s="59"/>
      <c r="J62" s="64"/>
      <c r="U62" s="65"/>
    </row>
    <row r="63" spans="1:21" ht="49.95" customHeight="1" x14ac:dyDescent="0.3">
      <c r="A63" s="5" t="s">
        <v>6</v>
      </c>
      <c r="B63" s="6" t="s">
        <v>68</v>
      </c>
      <c r="C63" s="37" t="s">
        <v>10</v>
      </c>
      <c r="D63" s="41" t="str">
        <f>IF(C63="Yes","","The residual risk must remain acceptable over the period.")</f>
        <v/>
      </c>
      <c r="E63" s="181" t="s">
        <v>66</v>
      </c>
      <c r="F63" s="181"/>
      <c r="G63" s="181"/>
      <c r="H63" s="181"/>
      <c r="J63" s="64"/>
      <c r="K63" s="75" t="s">
        <v>100</v>
      </c>
      <c r="U63" s="65"/>
    </row>
    <row r="64" spans="1:21" ht="19.95" customHeight="1" x14ac:dyDescent="0.3">
      <c r="A64" s="5"/>
      <c r="B64" s="6"/>
      <c r="C64" s="30"/>
      <c r="D64" s="10"/>
      <c r="E64" s="31"/>
      <c r="F64" s="31"/>
      <c r="G64" s="31"/>
      <c r="H64" s="31"/>
      <c r="J64" s="64"/>
      <c r="U64" s="65"/>
    </row>
    <row r="65" spans="1:21" ht="19.5" customHeight="1" x14ac:dyDescent="0.3">
      <c r="A65" s="183" t="s">
        <v>146</v>
      </c>
      <c r="B65" s="183"/>
      <c r="C65" s="30"/>
      <c r="D65" s="55">
        <f>D51*D52*D53*D54*D55</f>
        <v>3.9999999999999994E-2</v>
      </c>
      <c r="E65" s="33"/>
      <c r="F65" s="31"/>
      <c r="G65" s="31"/>
      <c r="H65" s="31"/>
      <c r="J65" s="64"/>
      <c r="U65" s="65"/>
    </row>
    <row r="66" spans="1:21" x14ac:dyDescent="0.3">
      <c r="J66" s="64"/>
      <c r="U66" s="65"/>
    </row>
    <row r="67" spans="1:21" x14ac:dyDescent="0.3">
      <c r="A67" s="5" t="s">
        <v>39</v>
      </c>
      <c r="C67" s="11"/>
      <c r="D67" s="12">
        <f>D$51*D$52*D$53*D$54*D$55*D$57*D$59*D$61</f>
        <v>1.9999999999999996E-3</v>
      </c>
      <c r="J67" s="64"/>
      <c r="U67" s="65"/>
    </row>
    <row r="68" spans="1:21" x14ac:dyDescent="0.3">
      <c r="A68" s="5"/>
      <c r="C68" s="11"/>
      <c r="D68" s="11"/>
      <c r="J68" s="64"/>
      <c r="U68" s="65"/>
    </row>
    <row r="69" spans="1:21" x14ac:dyDescent="0.3">
      <c r="A69" s="9" t="s">
        <v>32</v>
      </c>
      <c r="C69" s="184" t="str">
        <f>IF($D$67&lt;=(1-$C$30),IF($C$63="Yes","acceptable","not acceptable over time"),"not acceptable")</f>
        <v>acceptable</v>
      </c>
      <c r="D69" s="185"/>
      <c r="J69" s="64"/>
      <c r="U69" s="65"/>
    </row>
    <row r="70" spans="1:21" x14ac:dyDescent="0.3">
      <c r="A70" s="5"/>
      <c r="C70" s="14"/>
      <c r="D70" s="14"/>
      <c r="J70" s="64"/>
      <c r="U70" s="65"/>
    </row>
    <row r="71" spans="1:21" x14ac:dyDescent="0.3">
      <c r="A71" s="186" t="s">
        <v>17</v>
      </c>
      <c r="B71" s="186"/>
      <c r="C71" s="186"/>
      <c r="D71" s="15">
        <f>IF(LN(1-$D$67)*$C$27=0,"∞",LN(1-0.9)/LN(1-$D$67)*$C$27)</f>
        <v>5750.7043490104579</v>
      </c>
      <c r="J71" s="64"/>
      <c r="U71" s="65"/>
    </row>
    <row r="72" spans="1:21" x14ac:dyDescent="0.3">
      <c r="A72" s="186" t="s">
        <v>18</v>
      </c>
      <c r="B72" s="186"/>
      <c r="C72" s="186"/>
      <c r="D72" s="15">
        <f>IF(LN(1-$D$67)*$C$27=0,"∞",LN(1-0.5)/LN(1-$D$67)*$C$27)</f>
        <v>1731.1345052474558</v>
      </c>
      <c r="J72" s="64"/>
      <c r="U72" s="65"/>
    </row>
    <row r="73" spans="1:21" x14ac:dyDescent="0.3">
      <c r="A73" s="180" t="s">
        <v>16</v>
      </c>
      <c r="B73" s="180"/>
      <c r="C73" s="180"/>
      <c r="D73" s="180"/>
      <c r="E73" s="15"/>
      <c r="J73" s="64"/>
      <c r="U73" s="65"/>
    </row>
    <row r="74" spans="1:21" x14ac:dyDescent="0.3">
      <c r="A74" s="58"/>
      <c r="B74" s="58"/>
      <c r="C74" s="58"/>
      <c r="D74" s="58"/>
      <c r="E74" s="15"/>
      <c r="J74" s="76"/>
      <c r="K74" s="77"/>
      <c r="L74" s="77"/>
      <c r="M74" s="77"/>
      <c r="N74" s="77"/>
      <c r="O74" s="77"/>
      <c r="P74" s="77"/>
      <c r="Q74" s="77"/>
      <c r="R74" s="77"/>
      <c r="S74" s="77"/>
      <c r="T74" s="77"/>
      <c r="U74" s="78"/>
    </row>
    <row r="75" spans="1:21" ht="48" customHeight="1" x14ac:dyDescent="0.3">
      <c r="A75" s="178" t="s">
        <v>64</v>
      </c>
      <c r="B75" s="178"/>
      <c r="C75" s="170" t="s">
        <v>33</v>
      </c>
      <c r="D75" s="170"/>
      <c r="E75" s="170"/>
      <c r="F75" s="170"/>
      <c r="G75" s="170"/>
      <c r="H75" s="170"/>
    </row>
    <row r="77" spans="1:21" ht="21" customHeight="1" x14ac:dyDescent="0.3">
      <c r="A77" s="25" t="s">
        <v>58</v>
      </c>
      <c r="B77" s="21"/>
      <c r="C77" s="21"/>
      <c r="D77" s="21"/>
      <c r="E77" s="21"/>
      <c r="F77" s="21"/>
      <c r="G77" s="21"/>
      <c r="H77" s="21"/>
    </row>
    <row r="79" spans="1:21" x14ac:dyDescent="0.3">
      <c r="A79" s="1" t="s">
        <v>34</v>
      </c>
      <c r="C79" s="168" t="str">
        <f>IF(C44="permitted","permitted",IF(C44="not permitted","not permitted",IF(C69="acceptable","permitted","not permitted")))</f>
        <v>permitted</v>
      </c>
      <c r="D79" s="168"/>
      <c r="G79" s="17" t="s">
        <v>35</v>
      </c>
      <c r="H79" s="103">
        <f>C28</f>
        <v>46447</v>
      </c>
    </row>
    <row r="80" spans="1:21" ht="22.5" customHeight="1" x14ac:dyDescent="0.3">
      <c r="A80" s="1"/>
      <c r="C80" s="57"/>
      <c r="D80" s="57"/>
      <c r="H80" s="35" t="s">
        <v>36</v>
      </c>
    </row>
    <row r="81" spans="1:8" ht="22.5" customHeight="1" x14ac:dyDescent="0.3">
      <c r="A81" s="179" t="s">
        <v>61</v>
      </c>
      <c r="B81" s="179"/>
      <c r="C81" s="57"/>
      <c r="D81" s="17" t="s">
        <v>69</v>
      </c>
      <c r="E81" s="174"/>
      <c r="F81" s="175"/>
      <c r="G81" s="174"/>
      <c r="H81" s="174"/>
    </row>
    <row r="82" spans="1:8" ht="41.55" customHeight="1" thickBot="1" x14ac:dyDescent="0.35">
      <c r="A82" s="170" t="s">
        <v>67</v>
      </c>
      <c r="B82" s="170"/>
      <c r="C82" s="57"/>
      <c r="D82" s="44" t="s">
        <v>59</v>
      </c>
      <c r="E82" s="171"/>
      <c r="F82" s="172"/>
      <c r="G82" s="171"/>
      <c r="H82" s="171"/>
    </row>
    <row r="83" spans="1:8" ht="22.5" customHeight="1" x14ac:dyDescent="0.3">
      <c r="A83" s="173" t="s">
        <v>65</v>
      </c>
      <c r="B83" s="173"/>
      <c r="C83" s="57"/>
      <c r="D83" s="17" t="s">
        <v>60</v>
      </c>
      <c r="E83" s="174"/>
      <c r="F83" s="175"/>
      <c r="G83" s="174"/>
      <c r="H83" s="174"/>
    </row>
    <row r="84" spans="1:8" ht="22.5" customHeight="1" x14ac:dyDescent="0.3">
      <c r="A84" s="1"/>
      <c r="C84" s="57"/>
      <c r="D84" s="57"/>
      <c r="H84" s="35"/>
    </row>
    <row r="85" spans="1:8" ht="109.05" customHeight="1" x14ac:dyDescent="0.3">
      <c r="A85" s="176" t="s">
        <v>945</v>
      </c>
      <c r="B85" s="176"/>
      <c r="C85" s="176"/>
      <c r="D85" s="176"/>
      <c r="E85" s="176"/>
      <c r="F85" s="176"/>
      <c r="G85" s="176"/>
      <c r="H85" s="176"/>
    </row>
    <row r="86" spans="1:8" ht="51" customHeight="1" x14ac:dyDescent="0.3">
      <c r="A86" s="176" t="s">
        <v>946</v>
      </c>
      <c r="B86" s="176"/>
      <c r="C86" s="176"/>
      <c r="D86" s="176"/>
      <c r="E86" s="176"/>
      <c r="F86" s="176"/>
      <c r="G86" s="176"/>
      <c r="H86" s="176"/>
    </row>
    <row r="87" spans="1:8" x14ac:dyDescent="0.3">
      <c r="A87" s="151"/>
      <c r="B87" s="152"/>
      <c r="C87" s="151"/>
      <c r="D87" s="151"/>
      <c r="E87" s="152"/>
      <c r="F87" s="152"/>
      <c r="G87" s="152"/>
      <c r="H87" s="152"/>
    </row>
    <row r="88" spans="1:8" ht="61.95" customHeight="1" x14ac:dyDescent="0.3">
      <c r="A88" s="176" t="s">
        <v>81</v>
      </c>
      <c r="B88" s="176"/>
      <c r="C88" s="176"/>
      <c r="D88" s="176"/>
      <c r="E88" s="176"/>
      <c r="F88" s="176"/>
      <c r="G88" s="176"/>
      <c r="H88" s="176"/>
    </row>
    <row r="89" spans="1:8" ht="40.950000000000003" customHeight="1" x14ac:dyDescent="0.3">
      <c r="A89" s="176" t="s">
        <v>947</v>
      </c>
      <c r="B89" s="176"/>
      <c r="C89" s="176"/>
      <c r="D89" s="176"/>
      <c r="E89" s="176"/>
      <c r="F89" s="176"/>
      <c r="G89" s="176"/>
      <c r="H89" s="176"/>
    </row>
    <row r="90" spans="1:8" ht="17.55" customHeight="1" x14ac:dyDescent="0.3">
      <c r="A90" s="177" t="s">
        <v>82</v>
      </c>
      <c r="B90" s="177"/>
      <c r="C90" s="177"/>
      <c r="D90" s="177"/>
      <c r="E90" s="177"/>
      <c r="F90" s="177"/>
      <c r="G90" s="177"/>
      <c r="H90" s="177"/>
    </row>
    <row r="91" spans="1:8" x14ac:dyDescent="0.3">
      <c r="A91" s="153"/>
      <c r="B91" s="152"/>
      <c r="C91" s="151"/>
      <c r="D91" s="151"/>
      <c r="E91" s="152"/>
      <c r="F91" s="152"/>
      <c r="G91" s="152"/>
      <c r="H91" s="152"/>
    </row>
    <row r="92" spans="1:8" ht="50.55" customHeight="1" x14ac:dyDescent="0.3">
      <c r="A92" s="169" t="s">
        <v>948</v>
      </c>
      <c r="B92" s="169"/>
      <c r="C92" s="169"/>
      <c r="D92" s="169"/>
      <c r="E92" s="169"/>
      <c r="F92" s="169"/>
      <c r="G92" s="169"/>
      <c r="H92" s="169"/>
    </row>
    <row r="93" spans="1:8" ht="39" customHeight="1" x14ac:dyDescent="0.3">
      <c r="A93" s="169" t="s">
        <v>949</v>
      </c>
      <c r="B93" s="169"/>
      <c r="C93" s="169"/>
      <c r="D93" s="169"/>
      <c r="E93" s="169"/>
      <c r="F93" s="169"/>
      <c r="G93" s="169"/>
      <c r="H93" s="169"/>
    </row>
    <row r="94" spans="1:8" ht="51.45" customHeight="1" x14ac:dyDescent="0.3">
      <c r="A94" s="169" t="s">
        <v>173</v>
      </c>
      <c r="B94" s="169"/>
      <c r="C94" s="169"/>
      <c r="D94" s="169"/>
      <c r="E94" s="169"/>
      <c r="F94" s="169"/>
      <c r="G94" s="169"/>
      <c r="H94" s="169"/>
    </row>
    <row r="95" spans="1:8" ht="88.95" customHeight="1" x14ac:dyDescent="0.3">
      <c r="A95" s="169" t="s">
        <v>174</v>
      </c>
      <c r="B95" s="169"/>
      <c r="C95" s="169"/>
      <c r="D95" s="169"/>
      <c r="E95" s="169"/>
      <c r="F95" s="169"/>
      <c r="G95" s="169"/>
      <c r="H95" s="169"/>
    </row>
    <row r="96" spans="1:8" ht="40.049999999999997" customHeight="1" x14ac:dyDescent="0.3">
      <c r="A96" s="169" t="s">
        <v>175</v>
      </c>
      <c r="B96" s="169"/>
      <c r="C96" s="169"/>
      <c r="D96" s="169"/>
      <c r="E96" s="169"/>
      <c r="F96" s="169"/>
      <c r="G96" s="169"/>
      <c r="H96" s="169"/>
    </row>
    <row r="97" spans="1:8" ht="76.5" customHeight="1" x14ac:dyDescent="0.3">
      <c r="A97" s="169" t="s">
        <v>176</v>
      </c>
      <c r="B97" s="169"/>
      <c r="C97" s="169"/>
      <c r="D97" s="169"/>
      <c r="E97" s="169"/>
      <c r="F97" s="169"/>
      <c r="G97" s="169"/>
      <c r="H97" s="169"/>
    </row>
    <row r="98" spans="1:8" ht="29.55" customHeight="1" x14ac:dyDescent="0.3">
      <c r="A98" s="169" t="s">
        <v>177</v>
      </c>
      <c r="B98" s="169"/>
      <c r="C98" s="169"/>
      <c r="D98" s="169"/>
      <c r="E98" s="169"/>
      <c r="F98" s="169"/>
      <c r="G98" s="169"/>
      <c r="H98" s="169"/>
    </row>
    <row r="99" spans="1:8" ht="15.45" customHeight="1" x14ac:dyDescent="0.3">
      <c r="A99" s="169" t="s">
        <v>178</v>
      </c>
      <c r="B99" s="169"/>
      <c r="C99" s="169"/>
      <c r="D99" s="169"/>
      <c r="E99" s="169"/>
      <c r="F99" s="169"/>
      <c r="G99" s="169"/>
      <c r="H99" s="169"/>
    </row>
    <row r="100" spans="1:8" ht="112.5" customHeight="1" x14ac:dyDescent="0.3">
      <c r="A100" s="169" t="s">
        <v>179</v>
      </c>
      <c r="B100" s="169"/>
      <c r="C100" s="169"/>
      <c r="D100" s="169"/>
      <c r="E100" s="169"/>
      <c r="F100" s="169"/>
      <c r="G100" s="169"/>
      <c r="H100" s="169"/>
    </row>
    <row r="101" spans="1:8" ht="93" customHeight="1" x14ac:dyDescent="0.3">
      <c r="A101" s="165" t="s">
        <v>954</v>
      </c>
      <c r="B101" s="165"/>
      <c r="C101" s="165"/>
      <c r="D101" s="165"/>
      <c r="E101" s="165"/>
      <c r="F101" s="165"/>
      <c r="G101" s="165"/>
      <c r="H101" s="165"/>
    </row>
    <row r="102" spans="1:8" ht="54" customHeight="1" x14ac:dyDescent="0.3">
      <c r="A102" s="165" t="s">
        <v>939</v>
      </c>
      <c r="B102" s="165"/>
      <c r="C102" s="165"/>
      <c r="D102" s="165"/>
      <c r="E102" s="165"/>
      <c r="F102" s="165"/>
      <c r="G102" s="165"/>
      <c r="H102" s="165"/>
    </row>
    <row r="103" spans="1:8" ht="53.55" customHeight="1" x14ac:dyDescent="0.3">
      <c r="A103" s="165" t="s">
        <v>940</v>
      </c>
      <c r="B103" s="165"/>
      <c r="C103" s="165"/>
      <c r="D103" s="165"/>
      <c r="E103" s="165"/>
      <c r="F103" s="165"/>
      <c r="G103" s="165"/>
      <c r="H103" s="165"/>
    </row>
    <row r="104" spans="1:8" ht="76.05" customHeight="1" x14ac:dyDescent="0.3">
      <c r="A104" s="165" t="s">
        <v>955</v>
      </c>
      <c r="B104" s="165"/>
      <c r="C104" s="165"/>
      <c r="D104" s="165"/>
      <c r="E104" s="165"/>
      <c r="F104" s="165"/>
      <c r="G104" s="165"/>
      <c r="H104" s="165"/>
    </row>
    <row r="105" spans="1:8" ht="27.45" customHeight="1" x14ac:dyDescent="0.3">
      <c r="A105" s="165" t="s">
        <v>941</v>
      </c>
      <c r="B105" s="165"/>
      <c r="C105" s="165"/>
      <c r="D105" s="165"/>
      <c r="E105" s="165"/>
      <c r="F105" s="165"/>
      <c r="G105" s="165"/>
      <c r="H105" s="165"/>
    </row>
    <row r="106" spans="1:8" ht="53.55" customHeight="1" x14ac:dyDescent="0.3">
      <c r="A106" s="165" t="s">
        <v>181</v>
      </c>
      <c r="B106" s="165"/>
      <c r="C106" s="165"/>
      <c r="D106" s="165"/>
      <c r="E106" s="165"/>
      <c r="F106" s="165"/>
      <c r="G106" s="165"/>
      <c r="H106" s="165"/>
    </row>
    <row r="107" spans="1:8" ht="39.450000000000003" customHeight="1" x14ac:dyDescent="0.3">
      <c r="A107" s="165" t="s">
        <v>182</v>
      </c>
      <c r="B107" s="165"/>
      <c r="C107" s="165"/>
      <c r="D107" s="165"/>
      <c r="E107" s="165"/>
      <c r="F107" s="165"/>
      <c r="G107" s="165"/>
      <c r="H107" s="165"/>
    </row>
    <row r="108" spans="1:8" ht="86.55" customHeight="1" x14ac:dyDescent="0.3">
      <c r="A108" s="165" t="s">
        <v>950</v>
      </c>
      <c r="B108" s="165"/>
      <c r="C108" s="165"/>
      <c r="D108" s="165"/>
      <c r="E108" s="165"/>
      <c r="F108" s="165"/>
      <c r="G108" s="165"/>
      <c r="H108" s="165"/>
    </row>
    <row r="109" spans="1:8" x14ac:dyDescent="0.3">
      <c r="A109" s="56"/>
      <c r="B109" s="56"/>
      <c r="C109" s="56"/>
      <c r="D109" s="56"/>
      <c r="E109" s="56"/>
      <c r="F109" s="56"/>
      <c r="G109" s="56"/>
      <c r="H109" s="56"/>
    </row>
    <row r="110" spans="1:8" ht="26.55" customHeight="1" x14ac:dyDescent="0.3">
      <c r="A110" s="166" t="s">
        <v>188</v>
      </c>
      <c r="B110" s="167"/>
      <c r="C110" s="167"/>
      <c r="D110" s="167"/>
      <c r="E110" s="167"/>
      <c r="F110" s="167"/>
      <c r="G110" s="167"/>
      <c r="H110" s="167"/>
    </row>
    <row r="111" spans="1:8" ht="13.95" customHeight="1" x14ac:dyDescent="0.3">
      <c r="C111" s="168"/>
      <c r="D111" s="168"/>
    </row>
    <row r="112" spans="1:8" ht="66.45" customHeight="1" x14ac:dyDescent="0.3">
      <c r="A112" s="164" t="s">
        <v>38</v>
      </c>
      <c r="B112" s="164"/>
      <c r="C112" s="164" t="s">
        <v>87</v>
      </c>
      <c r="D112" s="164"/>
      <c r="E112" s="164"/>
      <c r="F112" s="164"/>
      <c r="G112" s="164"/>
      <c r="H112" s="36"/>
    </row>
    <row r="113" spans="1:8" x14ac:dyDescent="0.3">
      <c r="B113" s="27"/>
      <c r="C113" s="27"/>
      <c r="D113" s="27"/>
      <c r="E113" s="27"/>
      <c r="F113" s="27"/>
      <c r="G113" s="27"/>
      <c r="H113" s="27"/>
    </row>
    <row r="115" spans="1:8" x14ac:dyDescent="0.3">
      <c r="A115" s="42"/>
    </row>
    <row r="116" spans="1:8" x14ac:dyDescent="0.3">
      <c r="A116" s="42" t="s">
        <v>10</v>
      </c>
    </row>
    <row r="117" spans="1:8" x14ac:dyDescent="0.3">
      <c r="A117" s="42" t="s">
        <v>14</v>
      </c>
    </row>
    <row r="118" spans="1:8" x14ac:dyDescent="0.3">
      <c r="A118" s="42"/>
    </row>
  </sheetData>
  <sheetProtection selectLockedCells="1"/>
  <mergeCells count="86">
    <mergeCell ref="C11:H11"/>
    <mergeCell ref="A1:B1"/>
    <mergeCell ref="A2:D2"/>
    <mergeCell ref="A4:B4"/>
    <mergeCell ref="A6:G6"/>
    <mergeCell ref="C10:H10"/>
    <mergeCell ref="E26:H26"/>
    <mergeCell ref="C12:H12"/>
    <mergeCell ref="C13:H13"/>
    <mergeCell ref="C14:H14"/>
    <mergeCell ref="C15:H15"/>
    <mergeCell ref="C16:H16"/>
    <mergeCell ref="C17:H17"/>
    <mergeCell ref="C18:H18"/>
    <mergeCell ref="C19:H19"/>
    <mergeCell ref="C20:F20"/>
    <mergeCell ref="G20:H21"/>
    <mergeCell ref="C21:F21"/>
    <mergeCell ref="J43:U43"/>
    <mergeCell ref="E27:H28"/>
    <mergeCell ref="E29:H30"/>
    <mergeCell ref="C31:D31"/>
    <mergeCell ref="E31:H31"/>
    <mergeCell ref="C32:H32"/>
    <mergeCell ref="E33:H33"/>
    <mergeCell ref="E52:H52"/>
    <mergeCell ref="E38:H38"/>
    <mergeCell ref="E39:H39"/>
    <mergeCell ref="E40:H40"/>
    <mergeCell ref="E41:H41"/>
    <mergeCell ref="E42:H42"/>
    <mergeCell ref="C44:D44"/>
    <mergeCell ref="A46:H46"/>
    <mergeCell ref="K49:O49"/>
    <mergeCell ref="P49:T49"/>
    <mergeCell ref="E51:H51"/>
    <mergeCell ref="A73:D73"/>
    <mergeCell ref="E53:H53"/>
    <mergeCell ref="E54:H54"/>
    <mergeCell ref="E55:H55"/>
    <mergeCell ref="E57:H57"/>
    <mergeCell ref="E59:H59"/>
    <mergeCell ref="E61:H61"/>
    <mergeCell ref="E63:H63"/>
    <mergeCell ref="A65:B65"/>
    <mergeCell ref="C69:D69"/>
    <mergeCell ref="A71:C71"/>
    <mergeCell ref="A72:C72"/>
    <mergeCell ref="A75:B75"/>
    <mergeCell ref="C75:H75"/>
    <mergeCell ref="C79:D79"/>
    <mergeCell ref="A81:B81"/>
    <mergeCell ref="E81:F81"/>
    <mergeCell ref="G81:H81"/>
    <mergeCell ref="A92:H92"/>
    <mergeCell ref="A82:B82"/>
    <mergeCell ref="E82:F82"/>
    <mergeCell ref="G82:H82"/>
    <mergeCell ref="A83:B83"/>
    <mergeCell ref="E83:F83"/>
    <mergeCell ref="G83:H83"/>
    <mergeCell ref="A85:H85"/>
    <mergeCell ref="A86:H86"/>
    <mergeCell ref="A88:H88"/>
    <mergeCell ref="A89:H89"/>
    <mergeCell ref="A90:H90"/>
    <mergeCell ref="A104:H104"/>
    <mergeCell ref="A93:H93"/>
    <mergeCell ref="A94:H94"/>
    <mergeCell ref="A95:H95"/>
    <mergeCell ref="A96:H96"/>
    <mergeCell ref="A97:H97"/>
    <mergeCell ref="A98:H98"/>
    <mergeCell ref="A99:H99"/>
    <mergeCell ref="A100:H100"/>
    <mergeCell ref="A101:H101"/>
    <mergeCell ref="A102:H102"/>
    <mergeCell ref="A103:H103"/>
    <mergeCell ref="A112:B112"/>
    <mergeCell ref="C112:G112"/>
    <mergeCell ref="A105:H105"/>
    <mergeCell ref="A106:H106"/>
    <mergeCell ref="A107:H107"/>
    <mergeCell ref="A108:H108"/>
    <mergeCell ref="A110:H110"/>
    <mergeCell ref="C111:D111"/>
  </mergeCells>
  <conditionalFormatting sqref="A61:B63">
    <cfRule type="expression" dxfId="430" priority="8">
      <formula>IF($C$44="permitted",TRUE,FALSE)</formula>
    </cfRule>
    <cfRule type="expression" dxfId="429" priority="9">
      <formula>IF($C$44="not permitted",TRUE,FALSE)</formula>
    </cfRule>
  </conditionalFormatting>
  <conditionalFormatting sqref="A47:H60 C61:H62 C63 A46 A64:H64 A65 C65:H65 A66:H74 A75 C75:H75 A76:H76">
    <cfRule type="expression" dxfId="428" priority="13">
      <formula>IF($C$44="permitted",TRUE,FALSE)</formula>
    </cfRule>
    <cfRule type="expression" dxfId="427" priority="14">
      <formula>IF($C$44="not permitted",TRUE,FALSE)</formula>
    </cfRule>
  </conditionalFormatting>
  <conditionalFormatting sqref="C55:C65">
    <cfRule type="expression" dxfId="426" priority="16">
      <formula>IF($H55="x",TRUE,FALSE)</formula>
    </cfRule>
  </conditionalFormatting>
  <conditionalFormatting sqref="C44:D44">
    <cfRule type="cellIs" dxfId="425" priority="1" operator="equal">
      <formula>"not permitted"</formula>
    </cfRule>
    <cfRule type="cellIs" dxfId="424" priority="2" operator="equal">
      <formula>"permitted"</formula>
    </cfRule>
    <cfRule type="cellIs" dxfId="423" priority="3" operator="equal">
      <formula>"permitted, subject to Step 4"</formula>
    </cfRule>
  </conditionalFormatting>
  <conditionalFormatting sqref="C51:D54">
    <cfRule type="expression" dxfId="422" priority="32">
      <formula>IF($H51="x",TRUE,FALSE)</formula>
    </cfRule>
  </conditionalFormatting>
  <conditionalFormatting sqref="C69:D70">
    <cfRule type="expression" dxfId="421" priority="27">
      <formula>IF($C$69&lt;&gt;"acceptable",TRUE,FALSE)</formula>
    </cfRule>
    <cfRule type="expression" dxfId="420" priority="28">
      <formula>IF($C$69="acceptable",TRUE,FALSE)</formula>
    </cfRule>
  </conditionalFormatting>
  <conditionalFormatting sqref="C79:D84 C87:D87 C91:D91">
    <cfRule type="cellIs" dxfId="419" priority="20" operator="equal">
      <formula>"not permitted"</formula>
    </cfRule>
    <cfRule type="cellIs" dxfId="418" priority="21" operator="equal">
      <formula>"permitted"</formula>
    </cfRule>
    <cfRule type="colorScale" priority="22">
      <colorScale>
        <cfvo type="min"/>
        <cfvo type="max"/>
        <color rgb="FFFF7128"/>
        <color rgb="FFFFEF9C"/>
      </colorScale>
    </cfRule>
  </conditionalFormatting>
  <conditionalFormatting sqref="C111:D111">
    <cfRule type="cellIs" dxfId="417" priority="17" operator="equal">
      <formula>"not permitted"</formula>
    </cfRule>
    <cfRule type="cellIs" dxfId="416" priority="18" operator="equal">
      <formula>"permitted"</formula>
    </cfRule>
    <cfRule type="colorScale" priority="19">
      <colorScale>
        <cfvo type="min"/>
        <cfvo type="max"/>
        <color rgb="FFFF7128"/>
        <color rgb="FFFFEF9C"/>
      </colorScale>
    </cfRule>
  </conditionalFormatting>
  <conditionalFormatting sqref="C51:H63">
    <cfRule type="expression" dxfId="415" priority="5">
      <formula>IF($J51="x",TRUE,FALSE)</formula>
    </cfRule>
  </conditionalFormatting>
  <conditionalFormatting sqref="D55:D62">
    <cfRule type="expression" dxfId="414" priority="15">
      <formula>IF($H55="x",TRUE,FALSE)</formula>
    </cfRule>
  </conditionalFormatting>
  <conditionalFormatting sqref="D64:D65">
    <cfRule type="expression" dxfId="413" priority="23">
      <formula>IF($H64="x",TRUE,FALSE)</formula>
    </cfRule>
  </conditionalFormatting>
  <conditionalFormatting sqref="E63:H63">
    <cfRule type="expression" dxfId="412" priority="6">
      <formula>IF($C$44="permitted",TRUE,FALSE)</formula>
    </cfRule>
    <cfRule type="expression" dxfId="411" priority="7">
      <formula>IF($C$44="not permitted",TRUE,FALSE)</formula>
    </cfRule>
  </conditionalFormatting>
  <conditionalFormatting sqref="F79:H80 F84:H84">
    <cfRule type="expression" dxfId="410" priority="10">
      <formula>IF($C$79="permitted",FALSE,TRUE)</formula>
    </cfRule>
  </conditionalFormatting>
  <conditionalFormatting sqref="I59">
    <cfRule type="expression" dxfId="409" priority="11">
      <formula>IF($C$44="permitted",TRUE,FALSE)</formula>
    </cfRule>
    <cfRule type="expression" dxfId="408" priority="12">
      <formula>IF($C$44="not permitted",TRUE,FALSE)</formula>
    </cfRule>
  </conditionalFormatting>
  <dataValidations disablePrompts="1" count="1">
    <dataValidation type="list" allowBlank="1" showInputMessage="1" showErrorMessage="1" sqref="C38:C42 C57 C63" xr:uid="{5114B8F0-AB0D-4094-95D1-411664298BF0}">
      <formula1>"Yes,No"</formula1>
    </dataValidation>
  </dataValidations>
  <pageMargins left="0.7" right="0.7" top="0.78740157499999996" bottom="0.78740157499999996" header="0.3" footer="0.3"/>
  <pageSetup paperSize="9" scale="6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4FCCE-E082-449E-9032-A7C72F50B729}">
  <sheetPr>
    <pageSetUpPr fitToPage="1"/>
  </sheetPr>
  <dimension ref="A1:U118"/>
  <sheetViews>
    <sheetView zoomScale="85" zoomScaleNormal="85" workbookViewId="0">
      <selection sqref="A1:B1"/>
    </sheetView>
  </sheetViews>
  <sheetFormatPr baseColWidth="10" defaultRowHeight="14.4" x14ac:dyDescent="0.3"/>
  <cols>
    <col min="1" max="1" width="5.6640625" customWidth="1"/>
    <col min="2" max="2" width="61.5546875" customWidth="1"/>
    <col min="3" max="3" width="14.5546875" customWidth="1"/>
    <col min="4" max="4" width="12.21875" customWidth="1"/>
    <col min="5" max="5" width="12.33203125" customWidth="1"/>
    <col min="6" max="6" width="9.88671875" customWidth="1"/>
    <col min="8" max="8" width="11.44140625" customWidth="1"/>
    <col min="10" max="10" width="7.44140625" customWidth="1"/>
    <col min="11" max="20" width="5.6640625" customWidth="1"/>
    <col min="21" max="21" width="11.109375" customWidth="1"/>
  </cols>
  <sheetData>
    <row r="1" spans="1:11" ht="28.5" customHeight="1" x14ac:dyDescent="0.3">
      <c r="A1" s="163" t="s">
        <v>70</v>
      </c>
      <c r="B1" s="163"/>
    </row>
    <row r="2" spans="1:11" ht="25.95" customHeight="1" x14ac:dyDescent="0.3">
      <c r="A2" s="198" t="s">
        <v>151</v>
      </c>
      <c r="B2" s="198"/>
      <c r="C2" s="198"/>
      <c r="D2" s="198"/>
      <c r="H2" s="34" t="s">
        <v>79</v>
      </c>
      <c r="I2" s="17"/>
      <c r="J2" s="17"/>
      <c r="K2" s="17"/>
    </row>
    <row r="3" spans="1:11" x14ac:dyDescent="0.3">
      <c r="H3" s="26" t="s">
        <v>20</v>
      </c>
      <c r="I3" s="17"/>
      <c r="J3" s="17"/>
    </row>
    <row r="4" spans="1:11" x14ac:dyDescent="0.3">
      <c r="A4" s="199" t="s">
        <v>938</v>
      </c>
      <c r="B4" s="199"/>
      <c r="C4" s="97" t="s">
        <v>150</v>
      </c>
    </row>
    <row r="6" spans="1:11" ht="40.5" customHeight="1" x14ac:dyDescent="0.3">
      <c r="A6" s="186" t="s">
        <v>295</v>
      </c>
      <c r="B6" s="186"/>
      <c r="C6" s="186"/>
      <c r="D6" s="186"/>
      <c r="E6" s="186"/>
      <c r="F6" s="186"/>
      <c r="G6" s="186"/>
      <c r="H6" s="46"/>
    </row>
    <row r="8" spans="1:11" ht="21" customHeight="1" x14ac:dyDescent="0.3">
      <c r="A8" s="25" t="s">
        <v>73</v>
      </c>
      <c r="B8" s="21"/>
      <c r="C8" s="21"/>
      <c r="D8" s="21"/>
      <c r="E8" s="21"/>
      <c r="F8" s="21"/>
      <c r="G8" s="21"/>
      <c r="H8" s="21"/>
    </row>
    <row r="10" spans="1:11" ht="16.5" customHeight="1" x14ac:dyDescent="0.3">
      <c r="A10" s="3" t="s">
        <v>0</v>
      </c>
      <c r="B10" s="3" t="s">
        <v>56</v>
      </c>
      <c r="C10" s="193" t="s">
        <v>24</v>
      </c>
      <c r="D10" s="193"/>
      <c r="E10" s="193"/>
      <c r="F10" s="193"/>
      <c r="G10" s="193"/>
      <c r="H10" s="193"/>
    </row>
    <row r="11" spans="1:11" ht="16.5" customHeight="1" x14ac:dyDescent="0.3">
      <c r="A11" s="3" t="s">
        <v>1</v>
      </c>
      <c r="B11" s="3" t="s">
        <v>45</v>
      </c>
      <c r="C11" s="193" t="s">
        <v>3</v>
      </c>
      <c r="D11" s="193"/>
      <c r="E11" s="193"/>
      <c r="F11" s="193"/>
      <c r="G11" s="193"/>
      <c r="H11" s="193"/>
    </row>
    <row r="12" spans="1:11" ht="16.5" customHeight="1" x14ac:dyDescent="0.3">
      <c r="A12" s="3" t="s">
        <v>2</v>
      </c>
      <c r="B12" s="3" t="s">
        <v>55</v>
      </c>
      <c r="C12" s="193" t="s">
        <v>123</v>
      </c>
      <c r="D12" s="193"/>
      <c r="E12" s="193"/>
      <c r="F12" s="193"/>
      <c r="G12" s="193"/>
      <c r="H12" s="193"/>
    </row>
    <row r="13" spans="1:11" ht="16.5" customHeight="1" x14ac:dyDescent="0.3">
      <c r="A13" s="3" t="s">
        <v>4</v>
      </c>
      <c r="B13" s="3" t="s">
        <v>51</v>
      </c>
      <c r="C13" s="193" t="s">
        <v>3</v>
      </c>
      <c r="D13" s="193"/>
      <c r="E13" s="193"/>
      <c r="F13" s="193"/>
      <c r="G13" s="193"/>
      <c r="H13" s="193"/>
    </row>
    <row r="14" spans="1:11" ht="16.5" customHeight="1" x14ac:dyDescent="0.3">
      <c r="A14" s="3" t="s">
        <v>5</v>
      </c>
      <c r="B14" s="3" t="s">
        <v>47</v>
      </c>
      <c r="C14" s="196" t="s">
        <v>124</v>
      </c>
      <c r="D14" s="196"/>
      <c r="E14" s="196"/>
      <c r="F14" s="196"/>
      <c r="G14" s="196"/>
      <c r="H14" s="196"/>
    </row>
    <row r="15" spans="1:11" ht="16.5" customHeight="1" x14ac:dyDescent="0.3">
      <c r="A15" s="3" t="s">
        <v>6</v>
      </c>
      <c r="B15" s="3" t="s">
        <v>71</v>
      </c>
      <c r="C15" s="193" t="s">
        <v>72</v>
      </c>
      <c r="D15" s="193"/>
      <c r="E15" s="193"/>
      <c r="F15" s="193"/>
      <c r="G15" s="193"/>
      <c r="H15" s="193"/>
    </row>
    <row r="16" spans="1:11" ht="30" customHeight="1" x14ac:dyDescent="0.3">
      <c r="A16" s="3" t="s">
        <v>7</v>
      </c>
      <c r="B16" s="3" t="s">
        <v>48</v>
      </c>
      <c r="C16" s="193" t="s">
        <v>44</v>
      </c>
      <c r="D16" s="193"/>
      <c r="E16" s="193"/>
      <c r="F16" s="193"/>
      <c r="G16" s="193"/>
      <c r="H16" s="193"/>
    </row>
    <row r="17" spans="1:8" ht="16.05" customHeight="1" x14ac:dyDescent="0.3">
      <c r="A17" s="3" t="s">
        <v>11</v>
      </c>
      <c r="B17" s="3" t="s">
        <v>74</v>
      </c>
      <c r="C17" s="193" t="s">
        <v>75</v>
      </c>
      <c r="D17" s="193"/>
      <c r="E17" s="193"/>
      <c r="F17" s="193"/>
      <c r="G17" s="193"/>
      <c r="H17" s="193"/>
    </row>
    <row r="18" spans="1:8" ht="27.45" customHeight="1" x14ac:dyDescent="0.3">
      <c r="A18" s="3" t="s">
        <v>12</v>
      </c>
      <c r="B18" s="3" t="s">
        <v>49</v>
      </c>
      <c r="C18" s="193" t="s">
        <v>125</v>
      </c>
      <c r="D18" s="193"/>
      <c r="E18" s="193"/>
      <c r="F18" s="193"/>
      <c r="G18" s="193"/>
      <c r="H18" s="193"/>
    </row>
    <row r="19" spans="1:8" ht="16.5" customHeight="1" x14ac:dyDescent="0.3">
      <c r="A19" s="3" t="s">
        <v>153</v>
      </c>
      <c r="B19" s="3" t="s">
        <v>155</v>
      </c>
      <c r="C19" s="193" t="s">
        <v>183</v>
      </c>
      <c r="D19" s="193"/>
      <c r="E19" s="193"/>
      <c r="F19" s="193"/>
      <c r="G19" s="193"/>
      <c r="H19" s="193"/>
    </row>
    <row r="20" spans="1:8" ht="18" customHeight="1" x14ac:dyDescent="0.3">
      <c r="A20" s="3" t="s">
        <v>76</v>
      </c>
      <c r="B20" s="3" t="s">
        <v>46</v>
      </c>
      <c r="C20" s="193" t="s">
        <v>116</v>
      </c>
      <c r="D20" s="193"/>
      <c r="E20" s="193"/>
      <c r="F20" s="193"/>
      <c r="G20" s="197" t="s">
        <v>78</v>
      </c>
      <c r="H20" s="197"/>
    </row>
    <row r="21" spans="1:8" ht="16.95" customHeight="1" x14ac:dyDescent="0.3">
      <c r="A21" s="3" t="s">
        <v>154</v>
      </c>
      <c r="B21" s="3" t="s">
        <v>50</v>
      </c>
      <c r="C21" s="193" t="s">
        <v>25</v>
      </c>
      <c r="D21" s="193"/>
      <c r="E21" s="193"/>
      <c r="F21" s="193"/>
      <c r="G21" s="197"/>
      <c r="H21" s="197"/>
    </row>
    <row r="22" spans="1:8" x14ac:dyDescent="0.3">
      <c r="A22" s="3"/>
      <c r="C22" s="3"/>
      <c r="G22" s="4"/>
    </row>
    <row r="23" spans="1:8" ht="21" customHeight="1" x14ac:dyDescent="0.3">
      <c r="A23" s="25" t="s">
        <v>8</v>
      </c>
      <c r="B23" s="21"/>
      <c r="C23" s="23"/>
      <c r="D23" s="21"/>
      <c r="E23" s="21"/>
      <c r="F23" s="21"/>
      <c r="G23" s="21"/>
      <c r="H23" s="21"/>
    </row>
    <row r="24" spans="1:8" s="24" customFormat="1" ht="8.5500000000000007" customHeight="1" x14ac:dyDescent="0.3"/>
    <row r="25" spans="1:8" ht="16.2" x14ac:dyDescent="0.3">
      <c r="A25" s="3"/>
      <c r="B25" s="60"/>
      <c r="C25" s="3"/>
      <c r="H25" s="18" t="s">
        <v>62</v>
      </c>
    </row>
    <row r="26" spans="1:8" x14ac:dyDescent="0.3">
      <c r="A26" s="3" t="s">
        <v>0</v>
      </c>
      <c r="B26" s="3" t="s">
        <v>21</v>
      </c>
      <c r="C26" s="126">
        <v>44621</v>
      </c>
      <c r="E26" s="195"/>
      <c r="F26" s="195"/>
      <c r="G26" s="195"/>
      <c r="H26" s="195"/>
    </row>
    <row r="27" spans="1:8" ht="14.55" customHeight="1" x14ac:dyDescent="0.3">
      <c r="A27" s="3" t="s">
        <v>1</v>
      </c>
      <c r="B27" s="3" t="s">
        <v>22</v>
      </c>
      <c r="C27" s="39">
        <v>5</v>
      </c>
      <c r="E27" s="181" t="s">
        <v>28</v>
      </c>
      <c r="F27" s="181"/>
      <c r="G27" s="181"/>
      <c r="H27" s="181"/>
    </row>
    <row r="28" spans="1:8" ht="16.5" customHeight="1" x14ac:dyDescent="0.3">
      <c r="A28" s="3"/>
      <c r="B28" s="3" t="s">
        <v>15</v>
      </c>
      <c r="C28" s="127">
        <f>DATE(YEAR($C$26)+$C$27,MONTH($C$26),DAY($C$26))</f>
        <v>46447</v>
      </c>
      <c r="E28" s="181"/>
      <c r="F28" s="181"/>
      <c r="G28" s="181"/>
      <c r="H28" s="181"/>
    </row>
    <row r="29" spans="1:8" ht="90" customHeight="1" x14ac:dyDescent="0.3">
      <c r="A29" s="3" t="s">
        <v>2</v>
      </c>
      <c r="B29" s="79" t="s">
        <v>160</v>
      </c>
      <c r="C29" s="40">
        <v>30</v>
      </c>
      <c r="D29" s="54" t="str">
        <f>"(= in total "&amp;TEXT($C$29+$C$27,"####0")&amp;" years)"</f>
        <v>(= in total 35 years)</v>
      </c>
      <c r="E29" s="181" t="s">
        <v>126</v>
      </c>
      <c r="F29" s="181"/>
      <c r="G29" s="181"/>
      <c r="H29" s="181"/>
    </row>
    <row r="30" spans="1:8" ht="62.55" customHeight="1" x14ac:dyDescent="0.3">
      <c r="A30" s="3"/>
      <c r="B30" s="79" t="s">
        <v>777</v>
      </c>
      <c r="C30" s="13">
        <f>EXP(LN(1-0.5)/($C$29+$C$27)*$C$27)</f>
        <v>0.90572366426390671</v>
      </c>
      <c r="D30" s="54" t="str">
        <f>TEXT(IF(LN($C$30)*$C$27=0,"∞",LN(1-0.5)/LN($C$30)*$C$27)-$C$27,"####0")</f>
        <v>30</v>
      </c>
      <c r="E30" s="181"/>
      <c r="F30" s="181"/>
      <c r="G30" s="181"/>
      <c r="H30" s="181"/>
    </row>
    <row r="31" spans="1:8" x14ac:dyDescent="0.3">
      <c r="A31" s="3" t="s">
        <v>4</v>
      </c>
      <c r="B31" s="53" t="s">
        <v>23</v>
      </c>
      <c r="C31" s="193" t="s">
        <v>3</v>
      </c>
      <c r="D31" s="193"/>
      <c r="E31" s="194" t="s">
        <v>63</v>
      </c>
      <c r="F31" s="194"/>
      <c r="G31" s="194"/>
      <c r="H31" s="194"/>
    </row>
    <row r="32" spans="1:8" ht="14.55" customHeight="1" x14ac:dyDescent="0.3">
      <c r="A32" s="3" t="s">
        <v>5</v>
      </c>
      <c r="B32" s="6" t="s">
        <v>13</v>
      </c>
      <c r="C32" s="193" t="s">
        <v>961</v>
      </c>
      <c r="D32" s="193"/>
      <c r="E32" s="193"/>
      <c r="F32" s="193"/>
      <c r="G32" s="193"/>
      <c r="H32" s="193"/>
    </row>
    <row r="33" spans="1:21" ht="30.6" x14ac:dyDescent="0.3">
      <c r="A33" s="3" t="s">
        <v>6</v>
      </c>
      <c r="B33" s="125" t="s">
        <v>488</v>
      </c>
      <c r="C33" s="37">
        <v>0.5</v>
      </c>
      <c r="E33" s="181" t="s">
        <v>29</v>
      </c>
      <c r="F33" s="181"/>
      <c r="G33" s="181"/>
      <c r="H33" s="181"/>
    </row>
    <row r="35" spans="1:21" ht="21" customHeight="1" x14ac:dyDescent="0.3">
      <c r="A35" s="25" t="s">
        <v>9</v>
      </c>
      <c r="B35" s="22"/>
      <c r="C35" s="21"/>
      <c r="D35" s="21"/>
      <c r="E35" s="21"/>
      <c r="F35" s="21"/>
      <c r="G35" s="21"/>
      <c r="H35" s="21"/>
    </row>
    <row r="36" spans="1:21" ht="9.4499999999999993" customHeight="1" x14ac:dyDescent="0.3">
      <c r="A36" s="24"/>
      <c r="B36" s="1"/>
    </row>
    <row r="37" spans="1:21" x14ac:dyDescent="0.3">
      <c r="H37" s="18" t="s">
        <v>62</v>
      </c>
    </row>
    <row r="38" spans="1:21" ht="45.45" customHeight="1" x14ac:dyDescent="0.3">
      <c r="A38" s="6" t="s">
        <v>0</v>
      </c>
      <c r="B38" s="80" t="s">
        <v>161</v>
      </c>
      <c r="C38" s="38" t="s">
        <v>14</v>
      </c>
      <c r="D38" s="41" t="str">
        <f>IF(C38="Yes","Describe why you still do not pursue this option","")</f>
        <v/>
      </c>
      <c r="E38" s="181" t="s">
        <v>129</v>
      </c>
      <c r="F38" s="181"/>
      <c r="G38" s="181"/>
      <c r="H38" s="181"/>
    </row>
    <row r="39" spans="1:21" ht="51" customHeight="1" x14ac:dyDescent="0.3">
      <c r="A39" s="6" t="s">
        <v>1</v>
      </c>
      <c r="B39" s="6" t="s">
        <v>86</v>
      </c>
      <c r="C39" s="38" t="s">
        <v>14</v>
      </c>
      <c r="D39" s="41" t="str">
        <f>IF(C39="Yes","Make sure that the prerequisites are fulfilled!","")</f>
        <v/>
      </c>
      <c r="E39" s="181" t="s">
        <v>25</v>
      </c>
      <c r="F39" s="181"/>
      <c r="G39" s="181"/>
      <c r="H39" s="181"/>
    </row>
    <row r="40" spans="1:21" ht="34.950000000000003" customHeight="1" x14ac:dyDescent="0.3">
      <c r="A40" s="6" t="s">
        <v>2</v>
      </c>
      <c r="B40" s="80" t="s">
        <v>162</v>
      </c>
      <c r="C40" s="38" t="s">
        <v>14</v>
      </c>
      <c r="D40" s="41" t="str">
        <f>IF(C40="Yes","Risk of lawful interception! Get encryption","Ensure that data remains encrypted")</f>
        <v>Ensure that data remains encrypted</v>
      </c>
      <c r="E40" s="181" t="s">
        <v>26</v>
      </c>
      <c r="F40" s="181"/>
      <c r="G40" s="181"/>
      <c r="H40" s="181"/>
    </row>
    <row r="41" spans="1:21" ht="58.05" customHeight="1" x14ac:dyDescent="0.3">
      <c r="A41" s="6" t="s">
        <v>4</v>
      </c>
      <c r="B41" s="80" t="s">
        <v>163</v>
      </c>
      <c r="C41" s="38" t="s">
        <v>10</v>
      </c>
      <c r="D41" s="41" t="str">
        <f>IF(C41="Yes","Foreign lawful access is at least technically possible","Ensure that data remains encrypted")</f>
        <v>Foreign lawful access is at least technically possible</v>
      </c>
      <c r="E41" s="181" t="s">
        <v>130</v>
      </c>
      <c r="F41" s="181"/>
      <c r="G41" s="181"/>
      <c r="H41" s="181"/>
    </row>
    <row r="42" spans="1:21" ht="88.95" customHeight="1" x14ac:dyDescent="0.3">
      <c r="A42" s="6" t="s">
        <v>5</v>
      </c>
      <c r="B42" s="80" t="s">
        <v>164</v>
      </c>
      <c r="C42" s="38" t="s">
        <v>10</v>
      </c>
      <c r="D42" s="41" t="str">
        <f>IF(C42="Yes","Ensure that the mechanism remains in place and is complied with","Enter into the EU SCC, for instance, and ensure compliance")</f>
        <v>Ensure that the mechanism remains in place and is complied with</v>
      </c>
      <c r="E42" s="181" t="s">
        <v>131</v>
      </c>
      <c r="F42" s="181"/>
      <c r="G42" s="181"/>
      <c r="H42" s="181"/>
    </row>
    <row r="43" spans="1:21" x14ac:dyDescent="0.3">
      <c r="A43" s="6"/>
      <c r="B43" s="6"/>
      <c r="E43" s="6"/>
      <c r="F43" s="6"/>
      <c r="J43" s="192" t="s">
        <v>152</v>
      </c>
      <c r="K43" s="192"/>
      <c r="L43" s="192"/>
      <c r="M43" s="192"/>
      <c r="N43" s="192"/>
      <c r="O43" s="192"/>
      <c r="P43" s="192"/>
      <c r="Q43" s="192"/>
      <c r="R43" s="192"/>
      <c r="S43" s="192"/>
      <c r="T43" s="192"/>
      <c r="U43" s="192"/>
    </row>
    <row r="44" spans="1:21" ht="30" customHeight="1" x14ac:dyDescent="0.3">
      <c r="A44" s="19" t="s">
        <v>19</v>
      </c>
      <c r="B44" s="7"/>
      <c r="C44" s="187" t="str">
        <f>IF(C39="Yes","permitted",IF(C40="Yes","not permitted",IF(C41="No","permitted",IF(C42="No","not permitted","permitted, subject to Step 4"))))</f>
        <v>permitted, subject to Step 4</v>
      </c>
      <c r="D44" s="188"/>
      <c r="E44" s="6"/>
      <c r="F44" s="6"/>
      <c r="J44" s="61"/>
      <c r="K44" s="62"/>
      <c r="L44" s="62"/>
      <c r="M44" s="62"/>
      <c r="N44" s="62"/>
      <c r="O44" s="62"/>
      <c r="P44" s="62"/>
      <c r="Q44" s="62"/>
      <c r="R44" s="62"/>
      <c r="S44" s="62"/>
      <c r="T44" s="62"/>
      <c r="U44" s="63"/>
    </row>
    <row r="45" spans="1:21" x14ac:dyDescent="0.3">
      <c r="A45" s="6"/>
      <c r="B45" s="6"/>
      <c r="C45" s="6"/>
      <c r="D45" s="6"/>
      <c r="E45" s="6"/>
      <c r="F45" s="6"/>
      <c r="J45" s="64"/>
      <c r="U45" s="65"/>
    </row>
    <row r="46" spans="1:21" ht="21" customHeight="1" x14ac:dyDescent="0.3">
      <c r="A46" s="189" t="s">
        <v>165</v>
      </c>
      <c r="B46" s="189"/>
      <c r="C46" s="189"/>
      <c r="D46" s="189"/>
      <c r="E46" s="189"/>
      <c r="F46" s="189"/>
      <c r="G46" s="189"/>
      <c r="H46" s="189"/>
      <c r="J46" s="64"/>
      <c r="U46" s="65"/>
    </row>
    <row r="47" spans="1:21" ht="17.55" customHeight="1" x14ac:dyDescent="0.35">
      <c r="A47" s="28"/>
      <c r="B47" s="6"/>
      <c r="C47" s="6"/>
      <c r="D47" s="6"/>
      <c r="E47" s="6"/>
      <c r="F47" s="6"/>
      <c r="H47" s="29" t="s">
        <v>41</v>
      </c>
      <c r="J47" s="64"/>
      <c r="K47" s="50" t="s">
        <v>88</v>
      </c>
      <c r="T47" s="34" t="s">
        <v>89</v>
      </c>
      <c r="U47" s="65">
        <v>3</v>
      </c>
    </row>
    <row r="48" spans="1:21" x14ac:dyDescent="0.3">
      <c r="A48" s="9"/>
      <c r="B48" s="6"/>
      <c r="C48" s="6"/>
      <c r="D48" s="6"/>
      <c r="E48" s="6"/>
      <c r="F48" s="6"/>
      <c r="J48" s="64"/>
      <c r="U48" s="65"/>
    </row>
    <row r="49" spans="1:21" ht="66.45" customHeight="1" x14ac:dyDescent="0.3">
      <c r="A49" s="5" t="s">
        <v>0</v>
      </c>
      <c r="B49" s="80" t="s">
        <v>166</v>
      </c>
      <c r="C49" s="8"/>
      <c r="D49" s="6"/>
      <c r="E49" s="6"/>
      <c r="F49" s="6"/>
      <c r="J49" s="66" t="s">
        <v>90</v>
      </c>
      <c r="K49" s="190" t="s">
        <v>91</v>
      </c>
      <c r="L49" s="190"/>
      <c r="M49" s="190"/>
      <c r="N49" s="190"/>
      <c r="O49" s="190"/>
      <c r="P49" s="191" t="s">
        <v>92</v>
      </c>
      <c r="Q49" s="191"/>
      <c r="R49" s="191"/>
      <c r="S49" s="191"/>
      <c r="T49" s="191"/>
      <c r="U49" s="67" t="s">
        <v>93</v>
      </c>
    </row>
    <row r="50" spans="1:21" ht="31.2" x14ac:dyDescent="0.3">
      <c r="A50" s="6"/>
      <c r="B50" s="6"/>
      <c r="C50" s="43" t="s">
        <v>80</v>
      </c>
      <c r="D50" s="49" t="s">
        <v>84</v>
      </c>
      <c r="E50" s="6"/>
      <c r="F50" s="6"/>
      <c r="H50" s="18" t="s">
        <v>62</v>
      </c>
      <c r="J50" s="64"/>
      <c r="K50" s="68" t="s">
        <v>94</v>
      </c>
      <c r="L50" s="68" t="s">
        <v>95</v>
      </c>
      <c r="M50" s="68" t="s">
        <v>96</v>
      </c>
      <c r="N50" s="68" t="s">
        <v>97</v>
      </c>
      <c r="O50" s="68" t="s">
        <v>98</v>
      </c>
      <c r="P50" s="69" t="s">
        <v>94</v>
      </c>
      <c r="Q50" s="69" t="s">
        <v>95</v>
      </c>
      <c r="R50" s="69" t="s">
        <v>96</v>
      </c>
      <c r="S50" s="69" t="s">
        <v>97</v>
      </c>
      <c r="T50" s="69" t="s">
        <v>98</v>
      </c>
      <c r="U50" s="70" t="s">
        <v>99</v>
      </c>
    </row>
    <row r="51" spans="1:21" ht="47.55" customHeight="1" x14ac:dyDescent="0.3">
      <c r="A51" s="5"/>
      <c r="B51" s="80" t="s">
        <v>168</v>
      </c>
      <c r="C51" s="37">
        <v>0</v>
      </c>
      <c r="D51" s="10">
        <f>1-C51</f>
        <v>1</v>
      </c>
      <c r="E51" s="181" t="s">
        <v>128</v>
      </c>
      <c r="F51" s="181"/>
      <c r="G51" s="181"/>
      <c r="H51" s="181"/>
      <c r="J51" s="71"/>
      <c r="K51" s="72">
        <v>0</v>
      </c>
      <c r="L51" s="72">
        <v>0</v>
      </c>
      <c r="M51" s="72">
        <v>0</v>
      </c>
      <c r="N51" s="72">
        <v>0</v>
      </c>
      <c r="O51" s="72">
        <v>0</v>
      </c>
      <c r="P51" s="73">
        <v>0</v>
      </c>
      <c r="Q51" s="73">
        <v>0</v>
      </c>
      <c r="R51" s="73">
        <v>0</v>
      </c>
      <c r="S51" s="73">
        <v>0</v>
      </c>
      <c r="T51" s="73">
        <v>0</v>
      </c>
      <c r="U51" s="74">
        <f>IF($U$47=5,SUM(P51:T51),IF($U$47=4,SUM(P51:S51),IF($U$47=3,SUM(P51:R51),IF($U$47=2,SUM(P51:Q51),P51))))/$U$47</f>
        <v>0</v>
      </c>
    </row>
    <row r="52" spans="1:21" ht="51.45" customHeight="1" x14ac:dyDescent="0.3">
      <c r="A52" s="5"/>
      <c r="B52" s="80" t="s">
        <v>167</v>
      </c>
      <c r="C52" s="37">
        <v>0</v>
      </c>
      <c r="D52" s="10">
        <f>1-C52</f>
        <v>1</v>
      </c>
      <c r="E52" s="181" t="s">
        <v>132</v>
      </c>
      <c r="F52" s="181"/>
      <c r="G52" s="181"/>
      <c r="H52" s="181"/>
      <c r="J52" s="71"/>
      <c r="K52" s="72">
        <v>0</v>
      </c>
      <c r="L52" s="72">
        <v>0</v>
      </c>
      <c r="M52" s="72">
        <v>0</v>
      </c>
      <c r="N52" s="72">
        <v>0</v>
      </c>
      <c r="O52" s="72">
        <v>0</v>
      </c>
      <c r="P52" s="73">
        <v>0</v>
      </c>
      <c r="Q52" s="73">
        <v>0</v>
      </c>
      <c r="R52" s="73">
        <v>0</v>
      </c>
      <c r="S52" s="73">
        <v>0</v>
      </c>
      <c r="T52" s="73">
        <v>0</v>
      </c>
      <c r="U52" s="74">
        <f>IF($U$47=5,SUM(P52:T52),IF($U$47=4,SUM(P52:S52),IF($U$47=3,SUM(P52:R52),IF($U$47=2,SUM(P52:Q52),P52))))/$U$47</f>
        <v>0</v>
      </c>
    </row>
    <row r="53" spans="1:21" ht="116.55" customHeight="1" x14ac:dyDescent="0.3">
      <c r="A53" s="5"/>
      <c r="B53" s="80" t="s">
        <v>951</v>
      </c>
      <c r="C53" s="37">
        <v>0.85</v>
      </c>
      <c r="D53" s="10">
        <f>1-C53</f>
        <v>0.15000000000000002</v>
      </c>
      <c r="E53" s="181" t="s">
        <v>952</v>
      </c>
      <c r="F53" s="181"/>
      <c r="G53" s="181"/>
      <c r="H53" s="181"/>
      <c r="J53" s="71"/>
      <c r="K53" s="72">
        <v>0</v>
      </c>
      <c r="L53" s="72">
        <v>0</v>
      </c>
      <c r="M53" s="72">
        <v>0</v>
      </c>
      <c r="N53" s="72">
        <v>0</v>
      </c>
      <c r="O53" s="72">
        <v>0</v>
      </c>
      <c r="P53" s="73">
        <v>0</v>
      </c>
      <c r="Q53" s="73">
        <v>0</v>
      </c>
      <c r="R53" s="73">
        <v>0</v>
      </c>
      <c r="S53" s="73">
        <v>0</v>
      </c>
      <c r="T53" s="73">
        <v>0</v>
      </c>
      <c r="U53" s="74">
        <f>IF($U$47=5,SUM(P53:T53),IF($U$47=4,SUM(P53:S53),IF($U$47=3,SUM(P53:R53),IF($U$47=2,SUM(P53:Q53),P53))))/$U$47</f>
        <v>0</v>
      </c>
    </row>
    <row r="54" spans="1:21" ht="63" customHeight="1" x14ac:dyDescent="0.3">
      <c r="A54" s="5"/>
      <c r="B54" s="80" t="s">
        <v>169</v>
      </c>
      <c r="C54" s="37">
        <v>0</v>
      </c>
      <c r="D54" s="10">
        <f>1-C54</f>
        <v>1</v>
      </c>
      <c r="E54" s="181" t="s">
        <v>30</v>
      </c>
      <c r="F54" s="181"/>
      <c r="G54" s="181"/>
      <c r="H54" s="181"/>
      <c r="J54" s="71"/>
      <c r="K54" s="72">
        <v>0</v>
      </c>
      <c r="L54" s="72">
        <v>0</v>
      </c>
      <c r="M54" s="72">
        <v>0</v>
      </c>
      <c r="N54" s="72">
        <v>0</v>
      </c>
      <c r="O54" s="72">
        <v>0</v>
      </c>
      <c r="P54" s="73">
        <v>0</v>
      </c>
      <c r="Q54" s="73">
        <v>0</v>
      </c>
      <c r="R54" s="73">
        <v>0</v>
      </c>
      <c r="S54" s="73">
        <v>0</v>
      </c>
      <c r="T54" s="73">
        <v>0</v>
      </c>
      <c r="U54" s="74">
        <f>IF($U$47=5,SUM(P54:T54),IF($U$47=4,SUM(P54:S54),IF($U$47=3,SUM(P54:R54),IF($U$47=2,SUM(P54:Q54),P54))))/$U$47</f>
        <v>0</v>
      </c>
    </row>
    <row r="55" spans="1:21" ht="30.6" x14ac:dyDescent="0.3">
      <c r="A55" s="5"/>
      <c r="B55" s="80" t="s">
        <v>170</v>
      </c>
      <c r="C55" s="37">
        <v>0</v>
      </c>
      <c r="D55" s="10">
        <f>1-C55</f>
        <v>1</v>
      </c>
      <c r="E55" s="181" t="s">
        <v>25</v>
      </c>
      <c r="F55" s="181"/>
      <c r="G55" s="181"/>
      <c r="H55" s="181"/>
      <c r="J55" s="71"/>
      <c r="K55" s="72">
        <v>0</v>
      </c>
      <c r="L55" s="72">
        <v>0</v>
      </c>
      <c r="M55" s="72">
        <v>0</v>
      </c>
      <c r="N55" s="72">
        <v>0</v>
      </c>
      <c r="O55" s="72">
        <v>0</v>
      </c>
      <c r="P55" s="73">
        <v>0</v>
      </c>
      <c r="Q55" s="73">
        <v>0</v>
      </c>
      <c r="R55" s="73">
        <v>0</v>
      </c>
      <c r="S55" s="73">
        <v>0</v>
      </c>
      <c r="T55" s="73">
        <v>0</v>
      </c>
      <c r="U55" s="74">
        <f>IF($U$47=5,SUM(P55:T55),IF($U$47=4,SUM(P55:S55),IF($U$47=3,SUM(P55:R55),IF($U$47=2,SUM(P55:Q55),P55))))/$U$47</f>
        <v>0</v>
      </c>
    </row>
    <row r="56" spans="1:21" x14ac:dyDescent="0.3">
      <c r="A56" s="5"/>
      <c r="B56" s="6"/>
      <c r="C56" s="10"/>
      <c r="D56" s="10"/>
      <c r="J56" s="64"/>
      <c r="U56" s="65"/>
    </row>
    <row r="57" spans="1:21" ht="31.05" customHeight="1" x14ac:dyDescent="0.3">
      <c r="A57" s="5" t="s">
        <v>1</v>
      </c>
      <c r="B57" s="80" t="s">
        <v>171</v>
      </c>
      <c r="C57" s="37" t="s">
        <v>10</v>
      </c>
      <c r="D57" s="10">
        <f>IF(C57="Yes",1,1/$C$33)</f>
        <v>1</v>
      </c>
      <c r="E57" s="181" t="s">
        <v>31</v>
      </c>
      <c r="F57" s="181"/>
      <c r="G57" s="181"/>
      <c r="H57" s="181"/>
      <c r="J57" s="71"/>
      <c r="K57" s="72">
        <v>0</v>
      </c>
      <c r="L57" s="72">
        <v>0</v>
      </c>
      <c r="M57" s="72">
        <v>0</v>
      </c>
      <c r="N57" s="72">
        <v>0</v>
      </c>
      <c r="O57" s="72">
        <v>0</v>
      </c>
      <c r="P57" s="73">
        <v>0</v>
      </c>
      <c r="Q57" s="73">
        <v>0</v>
      </c>
      <c r="R57" s="73">
        <v>0</v>
      </c>
      <c r="S57" s="73">
        <v>0</v>
      </c>
      <c r="T57" s="73">
        <v>0</v>
      </c>
      <c r="U57" s="74">
        <f>IF($U$47=5,SUM(P57:T57),IF($U$47=4,SUM(P57:S57),IF($U$47=3,SUM(P57:R57),IF($U$47=2,SUM(P57:Q57),P57))))/$U$47</f>
        <v>0</v>
      </c>
    </row>
    <row r="58" spans="1:21" x14ac:dyDescent="0.3">
      <c r="A58" s="5"/>
      <c r="B58" s="6"/>
      <c r="C58" s="10"/>
      <c r="D58" s="10"/>
      <c r="J58" s="64"/>
      <c r="U58" s="65"/>
    </row>
    <row r="59" spans="1:21" ht="220.5" customHeight="1" x14ac:dyDescent="0.3">
      <c r="A59" s="5" t="s">
        <v>2</v>
      </c>
      <c r="B59" s="80" t="s">
        <v>172</v>
      </c>
      <c r="C59" s="37">
        <v>0.05</v>
      </c>
      <c r="D59" s="10">
        <f>C59</f>
        <v>0.05</v>
      </c>
      <c r="E59" s="181" t="s">
        <v>953</v>
      </c>
      <c r="F59" s="181"/>
      <c r="G59" s="181"/>
      <c r="H59" s="181"/>
      <c r="I59" s="32"/>
      <c r="J59" s="71"/>
      <c r="K59" s="72">
        <v>0</v>
      </c>
      <c r="L59" s="72">
        <v>0</v>
      </c>
      <c r="M59" s="72">
        <v>0</v>
      </c>
      <c r="N59" s="72">
        <v>0</v>
      </c>
      <c r="O59" s="72">
        <v>0</v>
      </c>
      <c r="P59" s="73">
        <v>0</v>
      </c>
      <c r="Q59" s="73">
        <v>0</v>
      </c>
      <c r="R59" s="73">
        <v>0</v>
      </c>
      <c r="S59" s="73">
        <v>0</v>
      </c>
      <c r="T59" s="73">
        <v>0</v>
      </c>
      <c r="U59" s="74">
        <f>IF($U$47=5,SUM(P59:T59),IF($U$47=4,SUM(P59:S59),IF($U$47=3,SUM(P59:R59),IF($U$47=2,SUM(P59:Q59),P59))))/$U$47</f>
        <v>0</v>
      </c>
    </row>
    <row r="60" spans="1:21" x14ac:dyDescent="0.3">
      <c r="A60" s="5"/>
      <c r="B60" s="6"/>
      <c r="C60" s="10"/>
      <c r="D60" s="10"/>
      <c r="E60" s="20"/>
      <c r="F60" s="20"/>
      <c r="G60" s="20"/>
      <c r="H60" s="20"/>
      <c r="J60" s="64"/>
      <c r="U60" s="65"/>
    </row>
    <row r="61" spans="1:21" ht="87" customHeight="1" x14ac:dyDescent="0.3">
      <c r="A61" s="5" t="s">
        <v>4</v>
      </c>
      <c r="B61" s="6" t="s">
        <v>85</v>
      </c>
      <c r="C61" s="37">
        <v>1</v>
      </c>
      <c r="D61" s="10">
        <f>C61</f>
        <v>1</v>
      </c>
      <c r="E61" s="181" t="s">
        <v>134</v>
      </c>
      <c r="F61" s="181"/>
      <c r="G61" s="181"/>
      <c r="H61" s="181"/>
      <c r="J61" s="71"/>
      <c r="K61" s="72">
        <v>0</v>
      </c>
      <c r="L61" s="72">
        <v>0</v>
      </c>
      <c r="M61" s="72">
        <v>0</v>
      </c>
      <c r="N61" s="72">
        <v>0</v>
      </c>
      <c r="O61" s="72">
        <v>0</v>
      </c>
      <c r="P61" s="73">
        <v>0</v>
      </c>
      <c r="Q61" s="73">
        <v>0</v>
      </c>
      <c r="R61" s="73">
        <v>0</v>
      </c>
      <c r="S61" s="73">
        <v>0</v>
      </c>
      <c r="T61" s="73">
        <v>0</v>
      </c>
      <c r="U61" s="74">
        <f>IF($U$47=5,SUM(P61:T61),IF($U$47=4,SUM(P61:S61),IF($U$47=3,SUM(P61:R61),IF($U$47=2,SUM(P61:Q61),P61))))/$U$47</f>
        <v>0</v>
      </c>
    </row>
    <row r="62" spans="1:21" ht="16.05" customHeight="1" x14ac:dyDescent="0.3">
      <c r="A62" s="5"/>
      <c r="B62" s="6"/>
      <c r="C62" s="45"/>
      <c r="D62" s="10"/>
      <c r="E62" s="59"/>
      <c r="F62" s="59"/>
      <c r="G62" s="59"/>
      <c r="H62" s="59"/>
      <c r="J62" s="64"/>
      <c r="U62" s="65"/>
    </row>
    <row r="63" spans="1:21" ht="49.95" customHeight="1" x14ac:dyDescent="0.3">
      <c r="A63" s="5" t="s">
        <v>6</v>
      </c>
      <c r="B63" s="6" t="s">
        <v>68</v>
      </c>
      <c r="C63" s="37" t="s">
        <v>10</v>
      </c>
      <c r="D63" s="41" t="str">
        <f>IF(C63="Yes","","The residual risk must remain acceptable over the period.")</f>
        <v/>
      </c>
      <c r="E63" s="181" t="s">
        <v>66</v>
      </c>
      <c r="F63" s="181"/>
      <c r="G63" s="181"/>
      <c r="H63" s="181"/>
      <c r="J63" s="64"/>
      <c r="K63" s="75" t="s">
        <v>100</v>
      </c>
      <c r="U63" s="65"/>
    </row>
    <row r="64" spans="1:21" ht="19.95" customHeight="1" x14ac:dyDescent="0.3">
      <c r="A64" s="5"/>
      <c r="B64" s="6"/>
      <c r="C64" s="30"/>
      <c r="D64" s="10"/>
      <c r="E64" s="31"/>
      <c r="F64" s="31"/>
      <c r="G64" s="31"/>
      <c r="H64" s="31"/>
      <c r="J64" s="64"/>
      <c r="U64" s="65"/>
    </row>
    <row r="65" spans="1:21" ht="19.5" customHeight="1" x14ac:dyDescent="0.3">
      <c r="A65" s="183" t="s">
        <v>146</v>
      </c>
      <c r="B65" s="183"/>
      <c r="C65" s="30"/>
      <c r="D65" s="55">
        <f>D51*D52*D53*D54*D55</f>
        <v>0.15000000000000002</v>
      </c>
      <c r="E65" s="33"/>
      <c r="F65" s="31"/>
      <c r="G65" s="31"/>
      <c r="H65" s="31"/>
      <c r="J65" s="64"/>
      <c r="U65" s="65"/>
    </row>
    <row r="66" spans="1:21" x14ac:dyDescent="0.3">
      <c r="J66" s="64"/>
      <c r="U66" s="65"/>
    </row>
    <row r="67" spans="1:21" x14ac:dyDescent="0.3">
      <c r="A67" s="5" t="s">
        <v>39</v>
      </c>
      <c r="C67" s="11"/>
      <c r="D67" s="12">
        <f>D$51*D$52*D$53*D$54*D$55*D$57*D$59*D$61</f>
        <v>7.5000000000000015E-3</v>
      </c>
      <c r="J67" s="64"/>
      <c r="U67" s="65"/>
    </row>
    <row r="68" spans="1:21" x14ac:dyDescent="0.3">
      <c r="A68" s="5"/>
      <c r="C68" s="11"/>
      <c r="D68" s="11"/>
      <c r="J68" s="64"/>
      <c r="U68" s="65"/>
    </row>
    <row r="69" spans="1:21" x14ac:dyDescent="0.3">
      <c r="A69" s="9" t="s">
        <v>32</v>
      </c>
      <c r="C69" s="184" t="str">
        <f>IF($D$67&lt;=(1-$C$30),IF($C$63="Yes","acceptable","not acceptable over time"),"not acceptable")</f>
        <v>acceptable</v>
      </c>
      <c r="D69" s="185"/>
      <c r="J69" s="64"/>
      <c r="U69" s="65"/>
    </row>
    <row r="70" spans="1:21" x14ac:dyDescent="0.3">
      <c r="A70" s="5"/>
      <c r="C70" s="14"/>
      <c r="D70" s="14"/>
      <c r="J70" s="64"/>
      <c r="U70" s="65"/>
    </row>
    <row r="71" spans="1:21" x14ac:dyDescent="0.3">
      <c r="A71" s="186" t="s">
        <v>17</v>
      </c>
      <c r="B71" s="186"/>
      <c r="C71" s="186"/>
      <c r="D71" s="15">
        <f>IF(LN(1-$D$67)*$C$27=0,"∞",LN(1-0.9)/LN(1-$D$67)*$C$27)</f>
        <v>1529.2930432395292</v>
      </c>
      <c r="J71" s="64"/>
      <c r="U71" s="65"/>
    </row>
    <row r="72" spans="1:21" x14ac:dyDescent="0.3">
      <c r="A72" s="186" t="s">
        <v>18</v>
      </c>
      <c r="B72" s="186"/>
      <c r="C72" s="186"/>
      <c r="D72" s="15">
        <f>IF(LN(1-$D$67)*$C$27=0,"∞",LN(1-0.5)/LN(1-$D$67)*$C$27)</f>
        <v>460.36307817535203</v>
      </c>
      <c r="J72" s="64"/>
      <c r="U72" s="65"/>
    </row>
    <row r="73" spans="1:21" x14ac:dyDescent="0.3">
      <c r="A73" s="180" t="s">
        <v>16</v>
      </c>
      <c r="B73" s="180"/>
      <c r="C73" s="180"/>
      <c r="D73" s="180"/>
      <c r="E73" s="15"/>
      <c r="J73" s="64"/>
      <c r="U73" s="65"/>
    </row>
    <row r="74" spans="1:21" x14ac:dyDescent="0.3">
      <c r="A74" s="58"/>
      <c r="B74" s="58"/>
      <c r="C74" s="58"/>
      <c r="D74" s="58"/>
      <c r="E74" s="15"/>
      <c r="J74" s="76"/>
      <c r="K74" s="77"/>
      <c r="L74" s="77"/>
      <c r="M74" s="77"/>
      <c r="N74" s="77"/>
      <c r="O74" s="77"/>
      <c r="P74" s="77"/>
      <c r="Q74" s="77"/>
      <c r="R74" s="77"/>
      <c r="S74" s="77"/>
      <c r="T74" s="77"/>
      <c r="U74" s="78"/>
    </row>
    <row r="75" spans="1:21" ht="48" customHeight="1" x14ac:dyDescent="0.3">
      <c r="A75" s="178" t="s">
        <v>64</v>
      </c>
      <c r="B75" s="178"/>
      <c r="C75" s="170" t="s">
        <v>33</v>
      </c>
      <c r="D75" s="170"/>
      <c r="E75" s="170"/>
      <c r="F75" s="170"/>
      <c r="G75" s="170"/>
      <c r="H75" s="170"/>
    </row>
    <row r="77" spans="1:21" ht="21" customHeight="1" x14ac:dyDescent="0.3">
      <c r="A77" s="25" t="s">
        <v>58</v>
      </c>
      <c r="B77" s="21"/>
      <c r="C77" s="21"/>
      <c r="D77" s="21"/>
      <c r="E77" s="21"/>
      <c r="F77" s="21"/>
      <c r="G77" s="21"/>
      <c r="H77" s="21"/>
    </row>
    <row r="79" spans="1:21" x14ac:dyDescent="0.3">
      <c r="A79" s="1" t="s">
        <v>34</v>
      </c>
      <c r="C79" s="168" t="str">
        <f>IF(C44="permitted","permitted",IF(C44="not permitted","not permitted",IF(C69="acceptable","permitted","not permitted")))</f>
        <v>permitted</v>
      </c>
      <c r="D79" s="168"/>
      <c r="G79" s="17" t="s">
        <v>35</v>
      </c>
      <c r="H79" s="103">
        <f>C28</f>
        <v>46447</v>
      </c>
    </row>
    <row r="80" spans="1:21" ht="22.5" customHeight="1" x14ac:dyDescent="0.3">
      <c r="A80" s="1"/>
      <c r="C80" s="57"/>
      <c r="D80" s="57"/>
      <c r="H80" s="35" t="s">
        <v>36</v>
      </c>
    </row>
    <row r="81" spans="1:8" ht="22.5" customHeight="1" x14ac:dyDescent="0.3">
      <c r="A81" s="179" t="s">
        <v>61</v>
      </c>
      <c r="B81" s="179"/>
      <c r="C81" s="57"/>
      <c r="D81" s="17" t="s">
        <v>69</v>
      </c>
      <c r="E81" s="174"/>
      <c r="F81" s="175"/>
      <c r="G81" s="174"/>
      <c r="H81" s="174"/>
    </row>
    <row r="82" spans="1:8" ht="41.55" customHeight="1" thickBot="1" x14ac:dyDescent="0.35">
      <c r="A82" s="170" t="s">
        <v>67</v>
      </c>
      <c r="B82" s="170"/>
      <c r="C82" s="57"/>
      <c r="D82" s="44" t="s">
        <v>59</v>
      </c>
      <c r="E82" s="171"/>
      <c r="F82" s="172"/>
      <c r="G82" s="171"/>
      <c r="H82" s="171"/>
    </row>
    <row r="83" spans="1:8" ht="22.5" customHeight="1" x14ac:dyDescent="0.3">
      <c r="A83" s="173" t="s">
        <v>65</v>
      </c>
      <c r="B83" s="173"/>
      <c r="C83" s="57"/>
      <c r="D83" s="17" t="s">
        <v>60</v>
      </c>
      <c r="E83" s="174"/>
      <c r="F83" s="175"/>
      <c r="G83" s="174"/>
      <c r="H83" s="174"/>
    </row>
    <row r="84" spans="1:8" ht="22.5" customHeight="1" x14ac:dyDescent="0.3">
      <c r="A84" s="1"/>
      <c r="C84" s="57"/>
      <c r="D84" s="57"/>
      <c r="H84" s="35"/>
    </row>
    <row r="85" spans="1:8" ht="109.05" customHeight="1" x14ac:dyDescent="0.3">
      <c r="A85" s="176" t="s">
        <v>945</v>
      </c>
      <c r="B85" s="176"/>
      <c r="C85" s="176"/>
      <c r="D85" s="176"/>
      <c r="E85" s="176"/>
      <c r="F85" s="176"/>
      <c r="G85" s="176"/>
      <c r="H85" s="176"/>
    </row>
    <row r="86" spans="1:8" ht="51" customHeight="1" x14ac:dyDescent="0.3">
      <c r="A86" s="176" t="s">
        <v>946</v>
      </c>
      <c r="B86" s="176"/>
      <c r="C86" s="176"/>
      <c r="D86" s="176"/>
      <c r="E86" s="176"/>
      <c r="F86" s="176"/>
      <c r="G86" s="176"/>
      <c r="H86" s="176"/>
    </row>
    <row r="87" spans="1:8" x14ac:dyDescent="0.3">
      <c r="A87" s="151"/>
      <c r="B87" s="152"/>
      <c r="C87" s="151"/>
      <c r="D87" s="151"/>
      <c r="E87" s="152"/>
      <c r="F87" s="152"/>
      <c r="G87" s="152"/>
      <c r="H87" s="152"/>
    </row>
    <row r="88" spans="1:8" ht="61.95" customHeight="1" x14ac:dyDescent="0.3">
      <c r="A88" s="176" t="s">
        <v>81</v>
      </c>
      <c r="B88" s="176"/>
      <c r="C88" s="176"/>
      <c r="D88" s="176"/>
      <c r="E88" s="176"/>
      <c r="F88" s="176"/>
      <c r="G88" s="176"/>
      <c r="H88" s="176"/>
    </row>
    <row r="89" spans="1:8" ht="40.950000000000003" customHeight="1" x14ac:dyDescent="0.3">
      <c r="A89" s="176" t="s">
        <v>947</v>
      </c>
      <c r="B89" s="176"/>
      <c r="C89" s="176"/>
      <c r="D89" s="176"/>
      <c r="E89" s="176"/>
      <c r="F89" s="176"/>
      <c r="G89" s="176"/>
      <c r="H89" s="176"/>
    </row>
    <row r="90" spans="1:8" ht="17.55" customHeight="1" x14ac:dyDescent="0.3">
      <c r="A90" s="177" t="s">
        <v>82</v>
      </c>
      <c r="B90" s="177"/>
      <c r="C90" s="177"/>
      <c r="D90" s="177"/>
      <c r="E90" s="177"/>
      <c r="F90" s="177"/>
      <c r="G90" s="177"/>
      <c r="H90" s="177"/>
    </row>
    <row r="91" spans="1:8" x14ac:dyDescent="0.3">
      <c r="A91" s="153"/>
      <c r="B91" s="152"/>
      <c r="C91" s="151"/>
      <c r="D91" s="151"/>
      <c r="E91" s="152"/>
      <c r="F91" s="152"/>
      <c r="G91" s="152"/>
      <c r="H91" s="152"/>
    </row>
    <row r="92" spans="1:8" ht="50.55" customHeight="1" x14ac:dyDescent="0.3">
      <c r="A92" s="169" t="s">
        <v>948</v>
      </c>
      <c r="B92" s="169"/>
      <c r="C92" s="169"/>
      <c r="D92" s="169"/>
      <c r="E92" s="169"/>
      <c r="F92" s="169"/>
      <c r="G92" s="169"/>
      <c r="H92" s="169"/>
    </row>
    <row r="93" spans="1:8" ht="39" customHeight="1" x14ac:dyDescent="0.3">
      <c r="A93" s="169" t="s">
        <v>949</v>
      </c>
      <c r="B93" s="169"/>
      <c r="C93" s="169"/>
      <c r="D93" s="169"/>
      <c r="E93" s="169"/>
      <c r="F93" s="169"/>
      <c r="G93" s="169"/>
      <c r="H93" s="169"/>
    </row>
    <row r="94" spans="1:8" ht="51.45" customHeight="1" x14ac:dyDescent="0.3">
      <c r="A94" s="169" t="s">
        <v>173</v>
      </c>
      <c r="B94" s="169"/>
      <c r="C94" s="169"/>
      <c r="D94" s="169"/>
      <c r="E94" s="169"/>
      <c r="F94" s="169"/>
      <c r="G94" s="169"/>
      <c r="H94" s="169"/>
    </row>
    <row r="95" spans="1:8" ht="88.95" customHeight="1" x14ac:dyDescent="0.3">
      <c r="A95" s="169" t="s">
        <v>174</v>
      </c>
      <c r="B95" s="169"/>
      <c r="C95" s="169"/>
      <c r="D95" s="169"/>
      <c r="E95" s="169"/>
      <c r="F95" s="169"/>
      <c r="G95" s="169"/>
      <c r="H95" s="169"/>
    </row>
    <row r="96" spans="1:8" ht="40.049999999999997" customHeight="1" x14ac:dyDescent="0.3">
      <c r="A96" s="169" t="s">
        <v>175</v>
      </c>
      <c r="B96" s="169"/>
      <c r="C96" s="169"/>
      <c r="D96" s="169"/>
      <c r="E96" s="169"/>
      <c r="F96" s="169"/>
      <c r="G96" s="169"/>
      <c r="H96" s="169"/>
    </row>
    <row r="97" spans="1:8" ht="76.5" customHeight="1" x14ac:dyDescent="0.3">
      <c r="A97" s="169" t="s">
        <v>176</v>
      </c>
      <c r="B97" s="169"/>
      <c r="C97" s="169"/>
      <c r="D97" s="169"/>
      <c r="E97" s="169"/>
      <c r="F97" s="169"/>
      <c r="G97" s="169"/>
      <c r="H97" s="169"/>
    </row>
    <row r="98" spans="1:8" ht="29.55" customHeight="1" x14ac:dyDescent="0.3">
      <c r="A98" s="169" t="s">
        <v>177</v>
      </c>
      <c r="B98" s="169"/>
      <c r="C98" s="169"/>
      <c r="D98" s="169"/>
      <c r="E98" s="169"/>
      <c r="F98" s="169"/>
      <c r="G98" s="169"/>
      <c r="H98" s="169"/>
    </row>
    <row r="99" spans="1:8" ht="15.45" customHeight="1" x14ac:dyDescent="0.3">
      <c r="A99" s="169" t="s">
        <v>178</v>
      </c>
      <c r="B99" s="169"/>
      <c r="C99" s="169"/>
      <c r="D99" s="169"/>
      <c r="E99" s="169"/>
      <c r="F99" s="169"/>
      <c r="G99" s="169"/>
      <c r="H99" s="169"/>
    </row>
    <row r="100" spans="1:8" ht="112.5" customHeight="1" x14ac:dyDescent="0.3">
      <c r="A100" s="169" t="s">
        <v>179</v>
      </c>
      <c r="B100" s="169"/>
      <c r="C100" s="169"/>
      <c r="D100" s="169"/>
      <c r="E100" s="169"/>
      <c r="F100" s="169"/>
      <c r="G100" s="169"/>
      <c r="H100" s="169"/>
    </row>
    <row r="101" spans="1:8" ht="87" customHeight="1" x14ac:dyDescent="0.3">
      <c r="A101" s="165" t="s">
        <v>954</v>
      </c>
      <c r="B101" s="165"/>
      <c r="C101" s="165"/>
      <c r="D101" s="165"/>
      <c r="E101" s="165"/>
      <c r="F101" s="165"/>
      <c r="G101" s="165"/>
      <c r="H101" s="165"/>
    </row>
    <row r="102" spans="1:8" ht="54" customHeight="1" x14ac:dyDescent="0.3">
      <c r="A102" s="165" t="s">
        <v>939</v>
      </c>
      <c r="B102" s="165"/>
      <c r="C102" s="165"/>
      <c r="D102" s="165"/>
      <c r="E102" s="165"/>
      <c r="F102" s="165"/>
      <c r="G102" s="165"/>
      <c r="H102" s="165"/>
    </row>
    <row r="103" spans="1:8" ht="53.55" customHeight="1" x14ac:dyDescent="0.3">
      <c r="A103" s="165" t="s">
        <v>940</v>
      </c>
      <c r="B103" s="165"/>
      <c r="C103" s="165"/>
      <c r="D103" s="165"/>
      <c r="E103" s="165"/>
      <c r="F103" s="165"/>
      <c r="G103" s="165"/>
      <c r="H103" s="165"/>
    </row>
    <row r="104" spans="1:8" ht="76.05" customHeight="1" x14ac:dyDescent="0.3">
      <c r="A104" s="165" t="s">
        <v>955</v>
      </c>
      <c r="B104" s="165"/>
      <c r="C104" s="165"/>
      <c r="D104" s="165"/>
      <c r="E104" s="165"/>
      <c r="F104" s="165"/>
      <c r="G104" s="165"/>
      <c r="H104" s="165"/>
    </row>
    <row r="105" spans="1:8" ht="27.45" customHeight="1" x14ac:dyDescent="0.3">
      <c r="A105" s="165" t="s">
        <v>941</v>
      </c>
      <c r="B105" s="165"/>
      <c r="C105" s="165"/>
      <c r="D105" s="165"/>
      <c r="E105" s="165"/>
      <c r="F105" s="165"/>
      <c r="G105" s="165"/>
      <c r="H105" s="165"/>
    </row>
    <row r="106" spans="1:8" ht="53.55" customHeight="1" x14ac:dyDescent="0.3">
      <c r="A106" s="165" t="s">
        <v>181</v>
      </c>
      <c r="B106" s="165"/>
      <c r="C106" s="165"/>
      <c r="D106" s="165"/>
      <c r="E106" s="165"/>
      <c r="F106" s="165"/>
      <c r="G106" s="165"/>
      <c r="H106" s="165"/>
    </row>
    <row r="107" spans="1:8" ht="39.450000000000003" customHeight="1" x14ac:dyDescent="0.3">
      <c r="A107" s="165" t="s">
        <v>182</v>
      </c>
      <c r="B107" s="165"/>
      <c r="C107" s="165"/>
      <c r="D107" s="165"/>
      <c r="E107" s="165"/>
      <c r="F107" s="165"/>
      <c r="G107" s="165"/>
      <c r="H107" s="165"/>
    </row>
    <row r="108" spans="1:8" ht="66.45" customHeight="1" x14ac:dyDescent="0.3">
      <c r="A108" s="165" t="s">
        <v>950</v>
      </c>
      <c r="B108" s="165"/>
      <c r="C108" s="165"/>
      <c r="D108" s="165"/>
      <c r="E108" s="165"/>
      <c r="F108" s="165"/>
      <c r="G108" s="165"/>
      <c r="H108" s="165"/>
    </row>
    <row r="109" spans="1:8" x14ac:dyDescent="0.3">
      <c r="A109" s="56"/>
      <c r="B109" s="56"/>
      <c r="C109" s="56"/>
      <c r="D109" s="56"/>
      <c r="E109" s="56"/>
      <c r="F109" s="56"/>
      <c r="G109" s="56"/>
      <c r="H109" s="56"/>
    </row>
    <row r="110" spans="1:8" ht="26.55" customHeight="1" x14ac:dyDescent="0.3">
      <c r="A110" s="166" t="s">
        <v>188</v>
      </c>
      <c r="B110" s="167"/>
      <c r="C110" s="167"/>
      <c r="D110" s="167"/>
      <c r="E110" s="167"/>
      <c r="F110" s="167"/>
      <c r="G110" s="167"/>
      <c r="H110" s="167"/>
    </row>
    <row r="111" spans="1:8" ht="13.95" customHeight="1" x14ac:dyDescent="0.3">
      <c r="C111" s="168"/>
      <c r="D111" s="168"/>
    </row>
    <row r="112" spans="1:8" ht="66.45" customHeight="1" x14ac:dyDescent="0.3">
      <c r="A112" s="164" t="s">
        <v>38</v>
      </c>
      <c r="B112" s="164"/>
      <c r="C112" s="164" t="s">
        <v>87</v>
      </c>
      <c r="D112" s="164"/>
      <c r="E112" s="164"/>
      <c r="F112" s="164"/>
      <c r="G112" s="164"/>
      <c r="H112" s="36"/>
    </row>
    <row r="113" spans="1:8" x14ac:dyDescent="0.3">
      <c r="B113" s="27"/>
      <c r="C113" s="27"/>
      <c r="D113" s="27"/>
      <c r="E113" s="27"/>
      <c r="F113" s="27"/>
      <c r="G113" s="27"/>
      <c r="H113" s="27"/>
    </row>
    <row r="115" spans="1:8" x14ac:dyDescent="0.3">
      <c r="A115" s="42"/>
    </row>
    <row r="116" spans="1:8" x14ac:dyDescent="0.3">
      <c r="A116" s="42" t="s">
        <v>10</v>
      </c>
    </row>
    <row r="117" spans="1:8" x14ac:dyDescent="0.3">
      <c r="A117" s="42" t="s">
        <v>14</v>
      </c>
    </row>
    <row r="118" spans="1:8" x14ac:dyDescent="0.3">
      <c r="A118" s="42"/>
    </row>
  </sheetData>
  <sheetProtection selectLockedCells="1"/>
  <mergeCells count="86">
    <mergeCell ref="C11:H11"/>
    <mergeCell ref="A1:B1"/>
    <mergeCell ref="A2:D2"/>
    <mergeCell ref="A4:B4"/>
    <mergeCell ref="A6:G6"/>
    <mergeCell ref="C10:H10"/>
    <mergeCell ref="E26:H26"/>
    <mergeCell ref="C12:H12"/>
    <mergeCell ref="C13:H13"/>
    <mergeCell ref="C14:H14"/>
    <mergeCell ref="C15:H15"/>
    <mergeCell ref="C16:H16"/>
    <mergeCell ref="C17:H17"/>
    <mergeCell ref="C18:H18"/>
    <mergeCell ref="C19:H19"/>
    <mergeCell ref="C20:F20"/>
    <mergeCell ref="G20:H21"/>
    <mergeCell ref="C21:F21"/>
    <mergeCell ref="J43:U43"/>
    <mergeCell ref="E27:H28"/>
    <mergeCell ref="E29:H30"/>
    <mergeCell ref="C31:D31"/>
    <mergeCell ref="E31:H31"/>
    <mergeCell ref="C32:H32"/>
    <mergeCell ref="E33:H33"/>
    <mergeCell ref="E52:H52"/>
    <mergeCell ref="E38:H38"/>
    <mergeCell ref="E39:H39"/>
    <mergeCell ref="E40:H40"/>
    <mergeCell ref="E41:H41"/>
    <mergeCell ref="E42:H42"/>
    <mergeCell ref="C44:D44"/>
    <mergeCell ref="A46:H46"/>
    <mergeCell ref="K49:O49"/>
    <mergeCell ref="P49:T49"/>
    <mergeCell ref="E51:H51"/>
    <mergeCell ref="A73:D73"/>
    <mergeCell ref="E53:H53"/>
    <mergeCell ref="E54:H54"/>
    <mergeCell ref="E55:H55"/>
    <mergeCell ref="E57:H57"/>
    <mergeCell ref="E59:H59"/>
    <mergeCell ref="E61:H61"/>
    <mergeCell ref="E63:H63"/>
    <mergeCell ref="A65:B65"/>
    <mergeCell ref="C69:D69"/>
    <mergeCell ref="A71:C71"/>
    <mergeCell ref="A72:C72"/>
    <mergeCell ref="A75:B75"/>
    <mergeCell ref="C75:H75"/>
    <mergeCell ref="C79:D79"/>
    <mergeCell ref="A81:B81"/>
    <mergeCell ref="E81:F81"/>
    <mergeCell ref="G81:H81"/>
    <mergeCell ref="A92:H92"/>
    <mergeCell ref="A82:B82"/>
    <mergeCell ref="E82:F82"/>
    <mergeCell ref="G82:H82"/>
    <mergeCell ref="A83:B83"/>
    <mergeCell ref="E83:F83"/>
    <mergeCell ref="G83:H83"/>
    <mergeCell ref="A85:H85"/>
    <mergeCell ref="A86:H86"/>
    <mergeCell ref="A88:H88"/>
    <mergeCell ref="A89:H89"/>
    <mergeCell ref="A90:H90"/>
    <mergeCell ref="A104:H104"/>
    <mergeCell ref="A93:H93"/>
    <mergeCell ref="A94:H94"/>
    <mergeCell ref="A95:H95"/>
    <mergeCell ref="A96:H96"/>
    <mergeCell ref="A97:H97"/>
    <mergeCell ref="A98:H98"/>
    <mergeCell ref="A99:H99"/>
    <mergeCell ref="A100:H100"/>
    <mergeCell ref="A101:H101"/>
    <mergeCell ref="A102:H102"/>
    <mergeCell ref="A103:H103"/>
    <mergeCell ref="A112:B112"/>
    <mergeCell ref="C112:G112"/>
    <mergeCell ref="A105:H105"/>
    <mergeCell ref="A106:H106"/>
    <mergeCell ref="A107:H107"/>
    <mergeCell ref="A108:H108"/>
    <mergeCell ref="A110:H110"/>
    <mergeCell ref="C111:D111"/>
  </mergeCells>
  <conditionalFormatting sqref="A53:B53">
    <cfRule type="expression" dxfId="407" priority="4">
      <formula>IF($C$44="permitted",TRUE,FALSE)</formula>
    </cfRule>
    <cfRule type="expression" dxfId="406" priority="5">
      <formula>IF($C$44="not permitted",TRUE,FALSE)</formula>
    </cfRule>
  </conditionalFormatting>
  <conditionalFormatting sqref="A61:B63">
    <cfRule type="expression" dxfId="405" priority="42">
      <formula>IF($C$44="not permitted",TRUE,FALSE)</formula>
    </cfRule>
    <cfRule type="expression" dxfId="404" priority="41">
      <formula>IF($C$44="permitted",TRUE,FALSE)</formula>
    </cfRule>
  </conditionalFormatting>
  <conditionalFormatting sqref="A51:D52 C53:D53 A54:D55 A56:H58 A60:H60 C63 A46 A47:H50 A64:H64 A65 C65:H65 A75 C75:H75 A76:H76">
    <cfRule type="expression" dxfId="403" priority="47">
      <formula>IF($C$44="not permitted",TRUE,FALSE)</formula>
    </cfRule>
    <cfRule type="expression" dxfId="402" priority="46">
      <formula>IF($C$44="permitted",TRUE,FALSE)</formula>
    </cfRule>
  </conditionalFormatting>
  <conditionalFormatting sqref="A66:H74">
    <cfRule type="expression" dxfId="401" priority="7">
      <formula>IF($C$44="not permitted",TRUE,FALSE)</formula>
    </cfRule>
    <cfRule type="expression" dxfId="400" priority="6">
      <formula>IF($C$44="permitted",TRUE,FALSE)</formula>
    </cfRule>
  </conditionalFormatting>
  <conditionalFormatting sqref="A59:I59">
    <cfRule type="expression" dxfId="399" priority="21">
      <formula>IF($C$44="not permitted",TRUE,FALSE)</formula>
    </cfRule>
    <cfRule type="expression" dxfId="398" priority="20">
      <formula>IF($C$44="permitted",TRUE,FALSE)</formula>
    </cfRule>
  </conditionalFormatting>
  <conditionalFormatting sqref="C55:C65">
    <cfRule type="expression" dxfId="397" priority="49">
      <formula>IF($H55="x",TRUE,FALSE)</formula>
    </cfRule>
  </conditionalFormatting>
  <conditionalFormatting sqref="C44:D44">
    <cfRule type="cellIs" dxfId="396" priority="10" operator="equal">
      <formula>"not permitted"</formula>
    </cfRule>
    <cfRule type="cellIs" dxfId="395" priority="11" operator="equal">
      <formula>"permitted"</formula>
    </cfRule>
    <cfRule type="cellIs" dxfId="394" priority="12" operator="equal">
      <formula>"permitted, subject to Step 4"</formula>
    </cfRule>
  </conditionalFormatting>
  <conditionalFormatting sqref="C51:D54">
    <cfRule type="expression" dxfId="393" priority="65">
      <formula>IF($H51="x",TRUE,FALSE)</formula>
    </cfRule>
  </conditionalFormatting>
  <conditionalFormatting sqref="C69:D70">
    <cfRule type="expression" dxfId="392" priority="8">
      <formula>IF($C$69&lt;&gt;"acceptable",TRUE,FALSE)</formula>
    </cfRule>
    <cfRule type="expression" dxfId="391" priority="9">
      <formula>IF($C$69="acceptable",TRUE,FALSE)</formula>
    </cfRule>
  </conditionalFormatting>
  <conditionalFormatting sqref="C79:D84">
    <cfRule type="colorScale" priority="55">
      <colorScale>
        <cfvo type="min"/>
        <cfvo type="max"/>
        <color rgb="FFFF7128"/>
        <color rgb="FFFFEF9C"/>
      </colorScale>
    </cfRule>
    <cfRule type="cellIs" dxfId="390" priority="54" operator="equal">
      <formula>"permitted"</formula>
    </cfRule>
    <cfRule type="cellIs" dxfId="389" priority="53" operator="equal">
      <formula>"not permitted"</formula>
    </cfRule>
  </conditionalFormatting>
  <conditionalFormatting sqref="C87:D87 C91:D91">
    <cfRule type="cellIs" dxfId="388" priority="2" operator="equal">
      <formula>"permitted"</formula>
    </cfRule>
    <cfRule type="colorScale" priority="3">
      <colorScale>
        <cfvo type="min"/>
        <cfvo type="max"/>
        <color rgb="FFFF7128"/>
        <color rgb="FFFFEF9C"/>
      </colorScale>
    </cfRule>
    <cfRule type="cellIs" dxfId="387" priority="1" operator="equal">
      <formula>"not permitted"</formula>
    </cfRule>
  </conditionalFormatting>
  <conditionalFormatting sqref="C111:D111">
    <cfRule type="cellIs" dxfId="386" priority="50" operator="equal">
      <formula>"not permitted"</formula>
    </cfRule>
    <cfRule type="cellIs" dxfId="385" priority="51" operator="equal">
      <formula>"permitted"</formula>
    </cfRule>
    <cfRule type="colorScale" priority="52">
      <colorScale>
        <cfvo type="min"/>
        <cfvo type="max"/>
        <color rgb="FFFF7128"/>
        <color rgb="FFFFEF9C"/>
      </colorScale>
    </cfRule>
  </conditionalFormatting>
  <conditionalFormatting sqref="C51:H63">
    <cfRule type="expression" dxfId="384" priority="13">
      <formula>IF($J51="x",TRUE,FALSE)</formula>
    </cfRule>
  </conditionalFormatting>
  <conditionalFormatting sqref="C61:H62">
    <cfRule type="expression" dxfId="383" priority="18">
      <formula>IF($C$44="not permitted",TRUE,FALSE)</formula>
    </cfRule>
    <cfRule type="expression" dxfId="382" priority="17">
      <formula>IF($C$44="permitted",TRUE,FALSE)</formula>
    </cfRule>
  </conditionalFormatting>
  <conditionalFormatting sqref="D55:D62">
    <cfRule type="expression" dxfId="381" priority="48">
      <formula>IF($H55="x",TRUE,FALSE)</formula>
    </cfRule>
  </conditionalFormatting>
  <conditionalFormatting sqref="D64:D65">
    <cfRule type="expression" dxfId="380" priority="56">
      <formula>IF($H64="x",TRUE,FALSE)</formula>
    </cfRule>
  </conditionalFormatting>
  <conditionalFormatting sqref="E51:H55">
    <cfRule type="expression" dxfId="379" priority="33">
      <formula>IF($C$44="not permitted",TRUE,FALSE)</formula>
    </cfRule>
    <cfRule type="expression" dxfId="378" priority="32">
      <formula>IF($C$44="permitted",TRUE,FALSE)</formula>
    </cfRule>
  </conditionalFormatting>
  <conditionalFormatting sqref="E63:H63">
    <cfRule type="expression" dxfId="377" priority="14">
      <formula>IF($C$44="permitted",TRUE,FALSE)</formula>
    </cfRule>
    <cfRule type="expression" dxfId="376" priority="15">
      <formula>IF($C$44="not permitted",TRUE,FALSE)</formula>
    </cfRule>
  </conditionalFormatting>
  <conditionalFormatting sqref="F79:H80 F84:H84">
    <cfRule type="expression" dxfId="375" priority="43">
      <formula>IF($C$79="permitted",FALSE,TRUE)</formula>
    </cfRule>
  </conditionalFormatting>
  <dataValidations count="1">
    <dataValidation type="list" allowBlank="1" showInputMessage="1" showErrorMessage="1" sqref="C38:C42 C57 C63" xr:uid="{6E9720B7-6D23-4446-B07B-D5CBB1C4856C}">
      <formula1>"Yes,No"</formula1>
    </dataValidation>
  </dataValidations>
  <pageMargins left="0.7" right="0.7" top="0.78740157499999996" bottom="0.78740157499999996" header="0.3" footer="0.3"/>
  <pageSetup paperSize="9"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4B37C-F0FC-41BA-A7EF-D77E0519EBB2}">
  <sheetPr>
    <pageSetUpPr fitToPage="1"/>
  </sheetPr>
  <dimension ref="A1:U118"/>
  <sheetViews>
    <sheetView zoomScale="85" zoomScaleNormal="85" workbookViewId="0">
      <selection sqref="A1:B1"/>
    </sheetView>
  </sheetViews>
  <sheetFormatPr baseColWidth="10" defaultRowHeight="14.4" x14ac:dyDescent="0.3"/>
  <cols>
    <col min="1" max="1" width="5.6640625" customWidth="1"/>
    <col min="2" max="2" width="61.5546875" customWidth="1"/>
    <col min="3" max="3" width="14.5546875" customWidth="1"/>
    <col min="4" max="4" width="12.21875" customWidth="1"/>
    <col min="5" max="5" width="12.33203125" customWidth="1"/>
    <col min="6" max="6" width="9.88671875" customWidth="1"/>
    <col min="8" max="8" width="11.44140625" customWidth="1"/>
    <col min="10" max="10" width="7.44140625" customWidth="1"/>
    <col min="11" max="20" width="5.6640625" customWidth="1"/>
    <col min="21" max="21" width="11.109375" customWidth="1"/>
  </cols>
  <sheetData>
    <row r="1" spans="1:11" ht="28.5" customHeight="1" x14ac:dyDescent="0.3">
      <c r="A1" s="163" t="s">
        <v>70</v>
      </c>
      <c r="B1" s="163"/>
    </row>
    <row r="2" spans="1:11" ht="25.95" customHeight="1" x14ac:dyDescent="0.3">
      <c r="A2" s="198" t="s">
        <v>151</v>
      </c>
      <c r="B2" s="198"/>
      <c r="C2" s="198"/>
      <c r="D2" s="198"/>
      <c r="H2" s="34" t="s">
        <v>79</v>
      </c>
      <c r="I2" s="17"/>
      <c r="J2" s="17"/>
      <c r="K2" s="17"/>
    </row>
    <row r="3" spans="1:11" x14ac:dyDescent="0.3">
      <c r="H3" s="26" t="s">
        <v>20</v>
      </c>
      <c r="I3" s="17"/>
      <c r="J3" s="17"/>
    </row>
    <row r="4" spans="1:11" x14ac:dyDescent="0.3">
      <c r="A4" s="199" t="s">
        <v>938</v>
      </c>
      <c r="B4" s="199"/>
      <c r="C4" s="97" t="s">
        <v>150</v>
      </c>
    </row>
    <row r="6" spans="1:11" ht="40.5" customHeight="1" x14ac:dyDescent="0.3">
      <c r="A6" s="186" t="s">
        <v>295</v>
      </c>
      <c r="B6" s="186"/>
      <c r="C6" s="186"/>
      <c r="D6" s="186"/>
      <c r="E6" s="186"/>
      <c r="F6" s="186"/>
      <c r="G6" s="186"/>
      <c r="H6" s="46"/>
    </row>
    <row r="8" spans="1:11" ht="21" customHeight="1" x14ac:dyDescent="0.3">
      <c r="A8" s="25" t="s">
        <v>73</v>
      </c>
      <c r="B8" s="21"/>
      <c r="C8" s="21"/>
      <c r="D8" s="21"/>
      <c r="E8" s="21"/>
      <c r="F8" s="21"/>
      <c r="G8" s="21"/>
      <c r="H8" s="21"/>
    </row>
    <row r="10" spans="1:11" ht="16.5" customHeight="1" x14ac:dyDescent="0.3">
      <c r="A10" s="5" t="s">
        <v>0</v>
      </c>
      <c r="B10" s="5" t="s">
        <v>56</v>
      </c>
      <c r="C10" s="193" t="s">
        <v>136</v>
      </c>
      <c r="D10" s="193"/>
      <c r="E10" s="193"/>
      <c r="F10" s="193"/>
      <c r="G10" s="193"/>
      <c r="H10" s="193"/>
    </row>
    <row r="11" spans="1:11" ht="16.5" customHeight="1" x14ac:dyDescent="0.3">
      <c r="A11" s="5" t="s">
        <v>1</v>
      </c>
      <c r="B11" s="5" t="s">
        <v>45</v>
      </c>
      <c r="C11" s="193" t="s">
        <v>137</v>
      </c>
      <c r="D11" s="193"/>
      <c r="E11" s="193"/>
      <c r="F11" s="193"/>
      <c r="G11" s="193"/>
      <c r="H11" s="193"/>
    </row>
    <row r="12" spans="1:11" ht="16.5" customHeight="1" x14ac:dyDescent="0.3">
      <c r="A12" s="5" t="s">
        <v>2</v>
      </c>
      <c r="B12" s="5" t="s">
        <v>55</v>
      </c>
      <c r="C12" s="193" t="s">
        <v>138</v>
      </c>
      <c r="D12" s="193"/>
      <c r="E12" s="193"/>
      <c r="F12" s="193"/>
      <c r="G12" s="193"/>
      <c r="H12" s="193"/>
    </row>
    <row r="13" spans="1:11" ht="16.5" customHeight="1" x14ac:dyDescent="0.3">
      <c r="A13" s="5" t="s">
        <v>4</v>
      </c>
      <c r="B13" s="5" t="s">
        <v>51</v>
      </c>
      <c r="C13" s="193" t="s">
        <v>3</v>
      </c>
      <c r="D13" s="193"/>
      <c r="E13" s="193"/>
      <c r="F13" s="193"/>
      <c r="G13" s="193"/>
      <c r="H13" s="193"/>
    </row>
    <row r="14" spans="1:11" ht="16.5" customHeight="1" x14ac:dyDescent="0.3">
      <c r="A14" s="5" t="s">
        <v>5</v>
      </c>
      <c r="B14" s="5" t="s">
        <v>47</v>
      </c>
      <c r="C14" s="196" t="s">
        <v>139</v>
      </c>
      <c r="D14" s="196"/>
      <c r="E14" s="196"/>
      <c r="F14" s="196"/>
      <c r="G14" s="196"/>
      <c r="H14" s="196"/>
    </row>
    <row r="15" spans="1:11" ht="16.5" customHeight="1" x14ac:dyDescent="0.3">
      <c r="A15" s="5" t="s">
        <v>6</v>
      </c>
      <c r="B15" s="5" t="s">
        <v>71</v>
      </c>
      <c r="C15" s="193" t="s">
        <v>140</v>
      </c>
      <c r="D15" s="193"/>
      <c r="E15" s="193"/>
      <c r="F15" s="193"/>
      <c r="G15" s="193"/>
      <c r="H15" s="193"/>
    </row>
    <row r="16" spans="1:11" ht="30" customHeight="1" x14ac:dyDescent="0.3">
      <c r="A16" s="5" t="s">
        <v>7</v>
      </c>
      <c r="B16" s="5" t="s">
        <v>48</v>
      </c>
      <c r="C16" s="193" t="s">
        <v>142</v>
      </c>
      <c r="D16" s="193"/>
      <c r="E16" s="193"/>
      <c r="F16" s="193"/>
      <c r="G16" s="193"/>
      <c r="H16" s="193"/>
    </row>
    <row r="17" spans="1:8" ht="16.05" customHeight="1" x14ac:dyDescent="0.3">
      <c r="A17" s="5" t="s">
        <v>11</v>
      </c>
      <c r="B17" s="5" t="s">
        <v>74</v>
      </c>
      <c r="C17" s="193" t="s">
        <v>114</v>
      </c>
      <c r="D17" s="193"/>
      <c r="E17" s="193"/>
      <c r="F17" s="193"/>
      <c r="G17" s="193"/>
      <c r="H17" s="193"/>
    </row>
    <row r="18" spans="1:8" ht="48.45" customHeight="1" x14ac:dyDescent="0.3">
      <c r="A18" s="5" t="s">
        <v>12</v>
      </c>
      <c r="B18" s="5" t="s">
        <v>49</v>
      </c>
      <c r="C18" s="193" t="s">
        <v>141</v>
      </c>
      <c r="D18" s="193"/>
      <c r="E18" s="193"/>
      <c r="F18" s="193"/>
      <c r="G18" s="193"/>
      <c r="H18" s="193"/>
    </row>
    <row r="19" spans="1:8" ht="45.45" customHeight="1" x14ac:dyDescent="0.3">
      <c r="A19" s="5" t="s">
        <v>153</v>
      </c>
      <c r="B19" s="5" t="s">
        <v>155</v>
      </c>
      <c r="C19" s="193" t="s">
        <v>156</v>
      </c>
      <c r="D19" s="193"/>
      <c r="E19" s="193"/>
      <c r="F19" s="193"/>
      <c r="G19" s="193"/>
      <c r="H19" s="193"/>
    </row>
    <row r="20" spans="1:8" ht="18" customHeight="1" x14ac:dyDescent="0.3">
      <c r="A20" s="5" t="s">
        <v>76</v>
      </c>
      <c r="B20" s="5" t="s">
        <v>46</v>
      </c>
      <c r="C20" s="193" t="s">
        <v>25</v>
      </c>
      <c r="D20" s="193"/>
      <c r="E20" s="193"/>
      <c r="F20" s="193"/>
      <c r="G20" s="197" t="s">
        <v>78</v>
      </c>
      <c r="H20" s="197"/>
    </row>
    <row r="21" spans="1:8" ht="16.95" customHeight="1" x14ac:dyDescent="0.3">
      <c r="A21" s="5" t="s">
        <v>154</v>
      </c>
      <c r="B21" s="5" t="s">
        <v>50</v>
      </c>
      <c r="C21" s="193" t="s">
        <v>25</v>
      </c>
      <c r="D21" s="193"/>
      <c r="E21" s="193"/>
      <c r="F21" s="193"/>
      <c r="G21" s="197"/>
      <c r="H21" s="197"/>
    </row>
    <row r="22" spans="1:8" x14ac:dyDescent="0.3">
      <c r="A22" s="3"/>
      <c r="C22" s="3"/>
      <c r="G22" s="4"/>
    </row>
    <row r="23" spans="1:8" ht="21" customHeight="1" x14ac:dyDescent="0.3">
      <c r="A23" s="25" t="s">
        <v>8</v>
      </c>
      <c r="B23" s="21"/>
      <c r="C23" s="23"/>
      <c r="D23" s="21"/>
      <c r="E23" s="21"/>
      <c r="F23" s="21"/>
      <c r="G23" s="21"/>
      <c r="H23" s="21"/>
    </row>
    <row r="24" spans="1:8" s="24" customFormat="1" ht="8.5500000000000007" customHeight="1" x14ac:dyDescent="0.3"/>
    <row r="25" spans="1:8" ht="16.2" x14ac:dyDescent="0.3">
      <c r="A25" s="3"/>
      <c r="B25" s="60"/>
      <c r="C25" s="3"/>
      <c r="H25" s="18" t="s">
        <v>62</v>
      </c>
    </row>
    <row r="26" spans="1:8" x14ac:dyDescent="0.3">
      <c r="A26" s="3" t="s">
        <v>0</v>
      </c>
      <c r="B26" t="s">
        <v>21</v>
      </c>
      <c r="C26" s="126">
        <v>44621</v>
      </c>
      <c r="E26" s="195"/>
      <c r="F26" s="195"/>
      <c r="G26" s="195"/>
      <c r="H26" s="195"/>
    </row>
    <row r="27" spans="1:8" ht="14.55" customHeight="1" x14ac:dyDescent="0.3">
      <c r="A27" s="3" t="s">
        <v>1</v>
      </c>
      <c r="B27" t="s">
        <v>22</v>
      </c>
      <c r="C27" s="39">
        <v>5</v>
      </c>
      <c r="E27" s="181" t="s">
        <v>28</v>
      </c>
      <c r="F27" s="181"/>
      <c r="G27" s="181"/>
      <c r="H27" s="181"/>
    </row>
    <row r="28" spans="1:8" ht="16.5" customHeight="1" x14ac:dyDescent="0.3">
      <c r="A28" s="3"/>
      <c r="B28" s="16" t="s">
        <v>15</v>
      </c>
      <c r="C28" s="127">
        <f>DATE(YEAR($C$26)+$C$27,MONTH($C$26),DAY($C$26))</f>
        <v>46447</v>
      </c>
      <c r="E28" s="181"/>
      <c r="F28" s="181"/>
      <c r="G28" s="181"/>
      <c r="H28" s="181"/>
    </row>
    <row r="29" spans="1:8" ht="90" customHeight="1" x14ac:dyDescent="0.3">
      <c r="A29" s="3" t="s">
        <v>2</v>
      </c>
      <c r="B29" s="79" t="s">
        <v>160</v>
      </c>
      <c r="C29" s="40">
        <v>30</v>
      </c>
      <c r="D29" s="54" t="str">
        <f>"(= in total "&amp;TEXT($C$29+$C$27,"####0")&amp;" years)"</f>
        <v>(= in total 35 years)</v>
      </c>
      <c r="E29" s="181" t="s">
        <v>126</v>
      </c>
      <c r="F29" s="181"/>
      <c r="G29" s="181"/>
      <c r="H29" s="181"/>
    </row>
    <row r="30" spans="1:8" ht="61.5" customHeight="1" x14ac:dyDescent="0.3">
      <c r="A30" s="3"/>
      <c r="B30" s="79" t="s">
        <v>777</v>
      </c>
      <c r="C30" s="13">
        <f>EXP(LN(1-0.5)/($C$29+$C$27)*$C$27)</f>
        <v>0.90572366426390671</v>
      </c>
      <c r="D30" s="54" t="str">
        <f>TEXT(IF(LN($C$30)*$C$27=0,"∞",LN(1-0.5)/LN($C$30)*$C$27)-$C$27,"####0")</f>
        <v>30</v>
      </c>
      <c r="E30" s="181"/>
      <c r="F30" s="181"/>
      <c r="G30" s="181"/>
      <c r="H30" s="181"/>
    </row>
    <row r="31" spans="1:8" x14ac:dyDescent="0.3">
      <c r="A31" s="3" t="s">
        <v>4</v>
      </c>
      <c r="B31" s="2" t="s">
        <v>23</v>
      </c>
      <c r="C31" s="193" t="s">
        <v>3</v>
      </c>
      <c r="D31" s="193"/>
      <c r="E31" s="194" t="s">
        <v>63</v>
      </c>
      <c r="F31" s="194"/>
      <c r="G31" s="194"/>
      <c r="H31" s="194"/>
    </row>
    <row r="32" spans="1:8" ht="14.55" customHeight="1" x14ac:dyDescent="0.3">
      <c r="A32" s="3" t="s">
        <v>5</v>
      </c>
      <c r="B32" s="6" t="s">
        <v>13</v>
      </c>
      <c r="C32" s="193" t="s">
        <v>961</v>
      </c>
      <c r="D32" s="193"/>
      <c r="E32" s="193"/>
      <c r="F32" s="193"/>
      <c r="G32" s="193"/>
      <c r="H32" s="193"/>
    </row>
    <row r="33" spans="1:21" ht="30.6" x14ac:dyDescent="0.3">
      <c r="A33" s="3" t="s">
        <v>6</v>
      </c>
      <c r="B33" s="125" t="s">
        <v>488</v>
      </c>
      <c r="C33" s="37">
        <v>0.5</v>
      </c>
      <c r="E33" s="181" t="s">
        <v>29</v>
      </c>
      <c r="F33" s="181"/>
      <c r="G33" s="181"/>
      <c r="H33" s="181"/>
    </row>
    <row r="35" spans="1:21" ht="21" customHeight="1" x14ac:dyDescent="0.3">
      <c r="A35" s="25" t="s">
        <v>9</v>
      </c>
      <c r="B35" s="22"/>
      <c r="C35" s="21"/>
      <c r="D35" s="21"/>
      <c r="E35" s="21"/>
      <c r="F35" s="21"/>
      <c r="G35" s="21"/>
      <c r="H35" s="21"/>
    </row>
    <row r="36" spans="1:21" ht="9.4499999999999993" customHeight="1" x14ac:dyDescent="0.3">
      <c r="A36" s="24"/>
      <c r="B36" s="1"/>
    </row>
    <row r="37" spans="1:21" x14ac:dyDescent="0.3">
      <c r="H37" s="18" t="s">
        <v>62</v>
      </c>
    </row>
    <row r="38" spans="1:21" ht="45.45" customHeight="1" x14ac:dyDescent="0.3">
      <c r="A38" s="6" t="s">
        <v>0</v>
      </c>
      <c r="B38" s="80" t="s">
        <v>161</v>
      </c>
      <c r="C38" s="38" t="s">
        <v>14</v>
      </c>
      <c r="D38" s="41" t="str">
        <f>IF(C38="Yes","Describe why you still do not pursue this option","")</f>
        <v/>
      </c>
      <c r="E38" s="181" t="s">
        <v>143</v>
      </c>
      <c r="F38" s="181"/>
      <c r="G38" s="181"/>
      <c r="H38" s="181"/>
    </row>
    <row r="39" spans="1:21" ht="51" customHeight="1" x14ac:dyDescent="0.3">
      <c r="A39" s="6" t="s">
        <v>1</v>
      </c>
      <c r="B39" s="6" t="s">
        <v>86</v>
      </c>
      <c r="C39" s="38" t="s">
        <v>14</v>
      </c>
      <c r="D39" s="41" t="str">
        <f>IF(C39="Yes","Make sure that the prerequisites are fulfilled!","")</f>
        <v/>
      </c>
      <c r="E39" s="181" t="s">
        <v>25</v>
      </c>
      <c r="F39" s="181"/>
      <c r="G39" s="181"/>
      <c r="H39" s="181"/>
    </row>
    <row r="40" spans="1:21" ht="34.950000000000003" customHeight="1" x14ac:dyDescent="0.3">
      <c r="A40" s="6" t="s">
        <v>2</v>
      </c>
      <c r="B40" s="80" t="s">
        <v>162</v>
      </c>
      <c r="C40" s="38" t="s">
        <v>14</v>
      </c>
      <c r="D40" s="41" t="str">
        <f>IF(C40="Yes","Risk of lawful interception! Get encryption","Ensure that data remains encrypted")</f>
        <v>Ensure that data remains encrypted</v>
      </c>
      <c r="E40" s="181" t="s">
        <v>26</v>
      </c>
      <c r="F40" s="181"/>
      <c r="G40" s="181"/>
      <c r="H40" s="181"/>
    </row>
    <row r="41" spans="1:21" ht="58.05" customHeight="1" x14ac:dyDescent="0.3">
      <c r="A41" s="6" t="s">
        <v>4</v>
      </c>
      <c r="B41" s="80" t="s">
        <v>163</v>
      </c>
      <c r="C41" s="38" t="s">
        <v>10</v>
      </c>
      <c r="D41" s="41" t="str">
        <f>IF(C41="Yes","Foreign lawful access is at least technically possible","Ensure that data remains encrypted")</f>
        <v>Foreign lawful access is at least technically possible</v>
      </c>
      <c r="E41" s="181" t="s">
        <v>144</v>
      </c>
      <c r="F41" s="181"/>
      <c r="G41" s="181"/>
      <c r="H41" s="181"/>
    </row>
    <row r="42" spans="1:21" ht="88.95" customHeight="1" x14ac:dyDescent="0.3">
      <c r="A42" s="6" t="s">
        <v>5</v>
      </c>
      <c r="B42" s="80" t="s">
        <v>164</v>
      </c>
      <c r="C42" s="38" t="s">
        <v>10</v>
      </c>
      <c r="D42" s="41" t="str">
        <f>IF(C42="Yes","Ensure that the mechanism remains in place and is complied with","Enter into the EU SCC, for instance, and ensure compliance")</f>
        <v>Ensure that the mechanism remains in place and is complied with</v>
      </c>
      <c r="E42" s="181" t="s">
        <v>145</v>
      </c>
      <c r="F42" s="181"/>
      <c r="G42" s="181"/>
      <c r="H42" s="181"/>
    </row>
    <row r="43" spans="1:21" x14ac:dyDescent="0.3">
      <c r="A43" s="6"/>
      <c r="B43" s="6"/>
      <c r="E43" s="6"/>
      <c r="F43" s="6"/>
      <c r="J43" s="192" t="s">
        <v>152</v>
      </c>
      <c r="K43" s="192"/>
      <c r="L43" s="192"/>
      <c r="M43" s="192"/>
      <c r="N43" s="192"/>
      <c r="O43" s="192"/>
      <c r="P43" s="192"/>
      <c r="Q43" s="192"/>
      <c r="R43" s="192"/>
      <c r="S43" s="192"/>
      <c r="T43" s="192"/>
      <c r="U43" s="192"/>
    </row>
    <row r="44" spans="1:21" ht="30" customHeight="1" x14ac:dyDescent="0.3">
      <c r="A44" s="19" t="s">
        <v>19</v>
      </c>
      <c r="B44" s="7"/>
      <c r="C44" s="187" t="str">
        <f>IF(C39="Yes","permitted",IF(C40="Yes","not permitted",IF(C41="No","permitted",IF(C42="No","not permitted","permitted, subject to Step 4"))))</f>
        <v>permitted, subject to Step 4</v>
      </c>
      <c r="D44" s="188"/>
      <c r="E44" s="6"/>
      <c r="F44" s="6"/>
      <c r="J44" s="61"/>
      <c r="K44" s="62"/>
      <c r="L44" s="62"/>
      <c r="M44" s="62"/>
      <c r="N44" s="62"/>
      <c r="O44" s="62"/>
      <c r="P44" s="62"/>
      <c r="Q44" s="62"/>
      <c r="R44" s="62"/>
      <c r="S44" s="62"/>
      <c r="T44" s="62"/>
      <c r="U44" s="63"/>
    </row>
    <row r="45" spans="1:21" x14ac:dyDescent="0.3">
      <c r="A45" s="6"/>
      <c r="B45" s="6"/>
      <c r="C45" s="6"/>
      <c r="D45" s="6"/>
      <c r="E45" s="6"/>
      <c r="F45" s="6"/>
      <c r="J45" s="64"/>
      <c r="U45" s="65"/>
    </row>
    <row r="46" spans="1:21" ht="21" customHeight="1" x14ac:dyDescent="0.3">
      <c r="A46" s="189" t="s">
        <v>165</v>
      </c>
      <c r="B46" s="189"/>
      <c r="C46" s="189"/>
      <c r="D46" s="189"/>
      <c r="E46" s="189"/>
      <c r="F46" s="189"/>
      <c r="G46" s="189"/>
      <c r="H46" s="189"/>
      <c r="J46" s="64"/>
      <c r="U46" s="65"/>
    </row>
    <row r="47" spans="1:21" ht="17.55" customHeight="1" x14ac:dyDescent="0.35">
      <c r="A47" s="28"/>
      <c r="B47" s="6"/>
      <c r="C47" s="6"/>
      <c r="D47" s="6"/>
      <c r="E47" s="6"/>
      <c r="F47" s="6"/>
      <c r="H47" s="29" t="s">
        <v>41</v>
      </c>
      <c r="J47" s="64"/>
      <c r="K47" s="50" t="s">
        <v>88</v>
      </c>
      <c r="T47" s="34" t="s">
        <v>89</v>
      </c>
      <c r="U47" s="65">
        <v>3</v>
      </c>
    </row>
    <row r="48" spans="1:21" x14ac:dyDescent="0.3">
      <c r="A48" s="9"/>
      <c r="B48" s="6"/>
      <c r="C48" s="6"/>
      <c r="D48" s="6"/>
      <c r="E48" s="6"/>
      <c r="F48" s="6"/>
      <c r="J48" s="64"/>
      <c r="U48" s="65"/>
    </row>
    <row r="49" spans="1:21" ht="66.45" customHeight="1" x14ac:dyDescent="0.3">
      <c r="A49" s="5" t="s">
        <v>0</v>
      </c>
      <c r="B49" s="80" t="s">
        <v>166</v>
      </c>
      <c r="C49" s="8"/>
      <c r="D49" s="6"/>
      <c r="E49" s="6"/>
      <c r="F49" s="6"/>
      <c r="J49" s="66" t="s">
        <v>90</v>
      </c>
      <c r="K49" s="190" t="s">
        <v>91</v>
      </c>
      <c r="L49" s="190"/>
      <c r="M49" s="190"/>
      <c r="N49" s="190"/>
      <c r="O49" s="190"/>
      <c r="P49" s="191" t="s">
        <v>92</v>
      </c>
      <c r="Q49" s="191"/>
      <c r="R49" s="191"/>
      <c r="S49" s="191"/>
      <c r="T49" s="191"/>
      <c r="U49" s="67" t="s">
        <v>93</v>
      </c>
    </row>
    <row r="50" spans="1:21" ht="31.2" x14ac:dyDescent="0.3">
      <c r="A50" s="6"/>
      <c r="B50" s="6"/>
      <c r="C50" s="43" t="s">
        <v>80</v>
      </c>
      <c r="D50" s="49" t="s">
        <v>84</v>
      </c>
      <c r="E50" s="6"/>
      <c r="F50" s="6"/>
      <c r="H50" s="18" t="s">
        <v>62</v>
      </c>
      <c r="J50" s="64"/>
      <c r="K50" s="68" t="s">
        <v>94</v>
      </c>
      <c r="L50" s="68" t="s">
        <v>95</v>
      </c>
      <c r="M50" s="68" t="s">
        <v>96</v>
      </c>
      <c r="N50" s="68" t="s">
        <v>97</v>
      </c>
      <c r="O50" s="68" t="s">
        <v>98</v>
      </c>
      <c r="P50" s="69" t="s">
        <v>94</v>
      </c>
      <c r="Q50" s="69" t="s">
        <v>95</v>
      </c>
      <c r="R50" s="69" t="s">
        <v>96</v>
      </c>
      <c r="S50" s="69" t="s">
        <v>97</v>
      </c>
      <c r="T50" s="69" t="s">
        <v>98</v>
      </c>
      <c r="U50" s="70" t="s">
        <v>99</v>
      </c>
    </row>
    <row r="51" spans="1:21" ht="126.45" customHeight="1" x14ac:dyDescent="0.3">
      <c r="A51" s="5"/>
      <c r="B51" s="80" t="s">
        <v>168</v>
      </c>
      <c r="C51" s="37">
        <v>0.4</v>
      </c>
      <c r="D51" s="10">
        <f>1-C51</f>
        <v>0.6</v>
      </c>
      <c r="E51" s="181" t="s">
        <v>956</v>
      </c>
      <c r="F51" s="181"/>
      <c r="G51" s="181"/>
      <c r="H51" s="181"/>
      <c r="J51" s="71"/>
      <c r="K51" s="72">
        <v>0</v>
      </c>
      <c r="L51" s="72">
        <v>0</v>
      </c>
      <c r="M51" s="72">
        <v>0</v>
      </c>
      <c r="N51" s="72">
        <v>0</v>
      </c>
      <c r="O51" s="72">
        <v>0</v>
      </c>
      <c r="P51" s="73">
        <v>0</v>
      </c>
      <c r="Q51" s="73">
        <v>0</v>
      </c>
      <c r="R51" s="73">
        <v>0</v>
      </c>
      <c r="S51" s="73">
        <v>0</v>
      </c>
      <c r="T51" s="73">
        <v>0</v>
      </c>
      <c r="U51" s="74">
        <f>IF($U$47=5,SUM(P51:T51),IF($U$47=4,SUM(P51:S51),IF($U$47=3,SUM(P51:R51),IF($U$47=2,SUM(P51:Q51),P51))))/$U$47</f>
        <v>0</v>
      </c>
    </row>
    <row r="52" spans="1:21" ht="148.05000000000001" customHeight="1" x14ac:dyDescent="0.3">
      <c r="A52" s="5"/>
      <c r="B52" s="80" t="s">
        <v>167</v>
      </c>
      <c r="C52" s="37">
        <v>0.6</v>
      </c>
      <c r="D52" s="10">
        <f>1-C52</f>
        <v>0.4</v>
      </c>
      <c r="E52" s="181" t="s">
        <v>957</v>
      </c>
      <c r="F52" s="181"/>
      <c r="G52" s="181"/>
      <c r="H52" s="181"/>
      <c r="J52" s="71"/>
      <c r="K52" s="72">
        <v>0</v>
      </c>
      <c r="L52" s="72">
        <v>0</v>
      </c>
      <c r="M52" s="72">
        <v>0</v>
      </c>
      <c r="N52" s="72">
        <v>0</v>
      </c>
      <c r="O52" s="72">
        <v>0</v>
      </c>
      <c r="P52" s="73">
        <v>0</v>
      </c>
      <c r="Q52" s="73">
        <v>0</v>
      </c>
      <c r="R52" s="73">
        <v>0</v>
      </c>
      <c r="S52" s="73">
        <v>0</v>
      </c>
      <c r="T52" s="73">
        <v>0</v>
      </c>
      <c r="U52" s="74">
        <f>IF($U$47=5,SUM(P52:T52),IF($U$47=4,SUM(P52:S52),IF($U$47=3,SUM(P52:R52),IF($U$47=2,SUM(P52:Q52),P52))))/$U$47</f>
        <v>0</v>
      </c>
    </row>
    <row r="53" spans="1:21" ht="220.05" customHeight="1" x14ac:dyDescent="0.3">
      <c r="A53" s="5"/>
      <c r="B53" s="80" t="s">
        <v>951</v>
      </c>
      <c r="C53" s="37">
        <v>0.3</v>
      </c>
      <c r="D53" s="10">
        <f>1-C53</f>
        <v>0.7</v>
      </c>
      <c r="E53" s="181" t="s">
        <v>958</v>
      </c>
      <c r="F53" s="181"/>
      <c r="G53" s="181"/>
      <c r="H53" s="181"/>
      <c r="J53" s="71"/>
      <c r="K53" s="72">
        <v>0</v>
      </c>
      <c r="L53" s="72">
        <v>0</v>
      </c>
      <c r="M53" s="72">
        <v>0</v>
      </c>
      <c r="N53" s="72">
        <v>0</v>
      </c>
      <c r="O53" s="72">
        <v>0</v>
      </c>
      <c r="P53" s="73">
        <v>0</v>
      </c>
      <c r="Q53" s="73">
        <v>0</v>
      </c>
      <c r="R53" s="73">
        <v>0</v>
      </c>
      <c r="S53" s="73">
        <v>0</v>
      </c>
      <c r="T53" s="73">
        <v>0</v>
      </c>
      <c r="U53" s="74">
        <f>IF($U$47=5,SUM(P53:T53),IF($U$47=4,SUM(P53:S53),IF($U$47=3,SUM(P53:R53),IF($U$47=2,SUM(P53:Q53),P53))))/$U$47</f>
        <v>0</v>
      </c>
    </row>
    <row r="54" spans="1:21" ht="61.05" customHeight="1" x14ac:dyDescent="0.3">
      <c r="A54" s="5"/>
      <c r="B54" s="80" t="s">
        <v>169</v>
      </c>
      <c r="C54" s="37">
        <v>0</v>
      </c>
      <c r="D54" s="10">
        <f>1-C54</f>
        <v>1</v>
      </c>
      <c r="E54" s="181" t="s">
        <v>147</v>
      </c>
      <c r="F54" s="181"/>
      <c r="G54" s="181"/>
      <c r="H54" s="181"/>
      <c r="J54" s="71"/>
      <c r="K54" s="72">
        <v>0</v>
      </c>
      <c r="L54" s="72">
        <v>0</v>
      </c>
      <c r="M54" s="72">
        <v>0</v>
      </c>
      <c r="N54" s="72">
        <v>0</v>
      </c>
      <c r="O54" s="72">
        <v>0</v>
      </c>
      <c r="P54" s="73">
        <v>0</v>
      </c>
      <c r="Q54" s="73">
        <v>0</v>
      </c>
      <c r="R54" s="73">
        <v>0</v>
      </c>
      <c r="S54" s="73">
        <v>0</v>
      </c>
      <c r="T54" s="73">
        <v>0</v>
      </c>
      <c r="U54" s="74">
        <f>IF($U$47=5,SUM(P54:T54),IF($U$47=4,SUM(P54:S54),IF($U$47=3,SUM(P54:R54),IF($U$47=2,SUM(P54:Q54),P54))))/$U$47</f>
        <v>0</v>
      </c>
    </row>
    <row r="55" spans="1:21" ht="30.6" x14ac:dyDescent="0.3">
      <c r="A55" s="5"/>
      <c r="B55" s="80" t="s">
        <v>170</v>
      </c>
      <c r="C55" s="37">
        <v>0</v>
      </c>
      <c r="D55" s="10">
        <f>1-C55</f>
        <v>1</v>
      </c>
      <c r="E55" s="181" t="s">
        <v>25</v>
      </c>
      <c r="F55" s="181"/>
      <c r="G55" s="181"/>
      <c r="H55" s="181"/>
      <c r="J55" s="71"/>
      <c r="K55" s="72">
        <v>0</v>
      </c>
      <c r="L55" s="72">
        <v>0</v>
      </c>
      <c r="M55" s="72">
        <v>0</v>
      </c>
      <c r="N55" s="72">
        <v>0</v>
      </c>
      <c r="O55" s="72">
        <v>0</v>
      </c>
      <c r="P55" s="73">
        <v>0</v>
      </c>
      <c r="Q55" s="73">
        <v>0</v>
      </c>
      <c r="R55" s="73">
        <v>0</v>
      </c>
      <c r="S55" s="73">
        <v>0</v>
      </c>
      <c r="T55" s="73">
        <v>0</v>
      </c>
      <c r="U55" s="74">
        <f>IF($U$47=5,SUM(P55:T55),IF($U$47=4,SUM(P55:S55),IF($U$47=3,SUM(P55:R55),IF($U$47=2,SUM(P55:Q55),P55))))/$U$47</f>
        <v>0</v>
      </c>
    </row>
    <row r="56" spans="1:21" x14ac:dyDescent="0.3">
      <c r="A56" s="5"/>
      <c r="B56" s="6"/>
      <c r="C56" s="10"/>
      <c r="D56" s="10"/>
      <c r="J56" s="64"/>
      <c r="U56" s="65"/>
    </row>
    <row r="57" spans="1:21" ht="30.6" x14ac:dyDescent="0.3">
      <c r="A57" s="5" t="s">
        <v>1</v>
      </c>
      <c r="B57" s="80" t="s">
        <v>171</v>
      </c>
      <c r="C57" s="37" t="s">
        <v>10</v>
      </c>
      <c r="D57" s="10">
        <f>IF(C57="Yes",1,1/$C$33)</f>
        <v>1</v>
      </c>
      <c r="E57" s="181" t="s">
        <v>31</v>
      </c>
      <c r="F57" s="181"/>
      <c r="G57" s="181"/>
      <c r="H57" s="181"/>
      <c r="J57" s="71"/>
      <c r="K57" s="72">
        <v>0</v>
      </c>
      <c r="L57" s="72">
        <v>0</v>
      </c>
      <c r="M57" s="72">
        <v>0</v>
      </c>
      <c r="N57" s="72">
        <v>0</v>
      </c>
      <c r="O57" s="72">
        <v>0</v>
      </c>
      <c r="P57" s="73">
        <v>0</v>
      </c>
      <c r="Q57" s="73">
        <v>0</v>
      </c>
      <c r="R57" s="73">
        <v>0</v>
      </c>
      <c r="S57" s="73">
        <v>0</v>
      </c>
      <c r="T57" s="73">
        <v>0</v>
      </c>
      <c r="U57" s="74">
        <f>IF($U$47=5,SUM(P57:T57),IF($U$47=4,SUM(P57:S57),IF($U$47=3,SUM(P57:R57),IF($U$47=2,SUM(P57:Q57),P57))))/$U$47</f>
        <v>0</v>
      </c>
    </row>
    <row r="58" spans="1:21" x14ac:dyDescent="0.3">
      <c r="A58" s="5"/>
      <c r="B58" s="6"/>
      <c r="C58" s="10"/>
      <c r="D58" s="10"/>
      <c r="J58" s="64"/>
      <c r="U58" s="65"/>
    </row>
    <row r="59" spans="1:21" ht="234.45" customHeight="1" x14ac:dyDescent="0.3">
      <c r="A59" s="5" t="s">
        <v>2</v>
      </c>
      <c r="B59" s="80" t="s">
        <v>172</v>
      </c>
      <c r="C59" s="37">
        <v>0.05</v>
      </c>
      <c r="D59" s="10">
        <f>C59</f>
        <v>0.05</v>
      </c>
      <c r="E59" s="181" t="s">
        <v>953</v>
      </c>
      <c r="F59" s="181"/>
      <c r="G59" s="181"/>
      <c r="H59" s="181"/>
      <c r="I59" s="32"/>
      <c r="J59" s="71"/>
      <c r="K59" s="72">
        <v>0</v>
      </c>
      <c r="L59" s="72">
        <v>0</v>
      </c>
      <c r="M59" s="72">
        <v>0</v>
      </c>
      <c r="N59" s="72">
        <v>0</v>
      </c>
      <c r="O59" s="72">
        <v>0</v>
      </c>
      <c r="P59" s="73">
        <v>0</v>
      </c>
      <c r="Q59" s="73">
        <v>0</v>
      </c>
      <c r="R59" s="73">
        <v>0</v>
      </c>
      <c r="S59" s="73">
        <v>0</v>
      </c>
      <c r="T59" s="73">
        <v>0</v>
      </c>
      <c r="U59" s="74">
        <f>IF($U$47=5,SUM(P59:T59),IF($U$47=4,SUM(P59:S59),IF($U$47=3,SUM(P59:R59),IF($U$47=2,SUM(P59:Q59),P59))))/$U$47</f>
        <v>0</v>
      </c>
    </row>
    <row r="60" spans="1:21" x14ac:dyDescent="0.3">
      <c r="A60" s="5"/>
      <c r="B60" s="6"/>
      <c r="C60" s="10"/>
      <c r="D60" s="10"/>
      <c r="E60" s="20"/>
      <c r="F60" s="20"/>
      <c r="G60" s="20"/>
      <c r="H60" s="20"/>
      <c r="J60" s="64"/>
      <c r="U60" s="65"/>
    </row>
    <row r="61" spans="1:21" ht="264" customHeight="1" x14ac:dyDescent="0.3">
      <c r="A61" s="5" t="s">
        <v>4</v>
      </c>
      <c r="B61" s="6" t="s">
        <v>85</v>
      </c>
      <c r="C61" s="37">
        <v>0.4</v>
      </c>
      <c r="D61" s="10">
        <f>C61</f>
        <v>0.4</v>
      </c>
      <c r="E61" s="181" t="s">
        <v>148</v>
      </c>
      <c r="F61" s="181"/>
      <c r="G61" s="181"/>
      <c r="H61" s="181"/>
      <c r="J61" s="71"/>
      <c r="K61" s="72">
        <v>0</v>
      </c>
      <c r="L61" s="72">
        <v>0</v>
      </c>
      <c r="M61" s="72">
        <v>0</v>
      </c>
      <c r="N61" s="72">
        <v>0</v>
      </c>
      <c r="O61" s="72">
        <v>0</v>
      </c>
      <c r="P61" s="73">
        <v>0</v>
      </c>
      <c r="Q61" s="73">
        <v>0</v>
      </c>
      <c r="R61" s="73">
        <v>0</v>
      </c>
      <c r="S61" s="73">
        <v>0</v>
      </c>
      <c r="T61" s="73">
        <v>0</v>
      </c>
      <c r="U61" s="74">
        <f>IF($U$47=5,SUM(P61:T61),IF($U$47=4,SUM(P61:S61),IF($U$47=3,SUM(P61:R61),IF($U$47=2,SUM(P61:Q61),P61))))/$U$47</f>
        <v>0</v>
      </c>
    </row>
    <row r="62" spans="1:21" ht="16.05" customHeight="1" x14ac:dyDescent="0.3">
      <c r="A62" s="5"/>
      <c r="B62" s="6"/>
      <c r="C62" s="45"/>
      <c r="D62" s="10"/>
      <c r="E62" s="59"/>
      <c r="F62" s="59"/>
      <c r="G62" s="59"/>
      <c r="H62" s="59"/>
      <c r="J62" s="64"/>
      <c r="U62" s="65"/>
    </row>
    <row r="63" spans="1:21" ht="49.95" customHeight="1" x14ac:dyDescent="0.3">
      <c r="A63" s="5" t="s">
        <v>6</v>
      </c>
      <c r="B63" s="6" t="s">
        <v>68</v>
      </c>
      <c r="C63" s="37" t="s">
        <v>10</v>
      </c>
      <c r="D63" s="41" t="str">
        <f>IF(C63="Yes","","The residual risk must remain acceptable over the period.")</f>
        <v/>
      </c>
      <c r="E63" s="181" t="s">
        <v>66</v>
      </c>
      <c r="F63" s="181"/>
      <c r="G63" s="181"/>
      <c r="H63" s="181"/>
      <c r="J63" s="64"/>
      <c r="K63" s="75" t="s">
        <v>100</v>
      </c>
      <c r="U63" s="65"/>
    </row>
    <row r="64" spans="1:21" ht="19.95" customHeight="1" x14ac:dyDescent="0.3">
      <c r="A64" s="5"/>
      <c r="B64" s="6"/>
      <c r="C64" s="30"/>
      <c r="D64" s="10"/>
      <c r="E64" s="31"/>
      <c r="F64" s="31"/>
      <c r="G64" s="31"/>
      <c r="H64" s="31"/>
      <c r="J64" s="64"/>
      <c r="U64" s="65"/>
    </row>
    <row r="65" spans="1:21" ht="19.5" customHeight="1" x14ac:dyDescent="0.3">
      <c r="A65" s="183" t="s">
        <v>146</v>
      </c>
      <c r="B65" s="183"/>
      <c r="C65" s="30"/>
      <c r="D65" s="55">
        <f>D51*D52*D53*D54*D55</f>
        <v>0.16799999999999998</v>
      </c>
      <c r="E65" s="33"/>
      <c r="F65" s="31"/>
      <c r="G65" s="31"/>
      <c r="H65" s="31"/>
      <c r="J65" s="64"/>
      <c r="U65" s="65"/>
    </row>
    <row r="66" spans="1:21" x14ac:dyDescent="0.3">
      <c r="J66" s="64"/>
      <c r="U66" s="65"/>
    </row>
    <row r="67" spans="1:21" x14ac:dyDescent="0.3">
      <c r="A67" s="5" t="s">
        <v>39</v>
      </c>
      <c r="C67" s="11"/>
      <c r="D67" s="12">
        <f>D$51*D$52*D$53*D$54*D$55*D$57*D$59*D$61</f>
        <v>3.3600000000000001E-3</v>
      </c>
      <c r="J67" s="64"/>
      <c r="U67" s="65"/>
    </row>
    <row r="68" spans="1:21" x14ac:dyDescent="0.3">
      <c r="A68" s="5"/>
      <c r="C68" s="11"/>
      <c r="D68" s="11"/>
      <c r="J68" s="64"/>
      <c r="U68" s="65"/>
    </row>
    <row r="69" spans="1:21" x14ac:dyDescent="0.3">
      <c r="A69" s="9" t="s">
        <v>32</v>
      </c>
      <c r="C69" s="184" t="str">
        <f>IF($D$67&lt;=(1-$C$30),IF($C$63="Yes","acceptable","not acceptable over time"),"not acceptable")</f>
        <v>acceptable</v>
      </c>
      <c r="D69" s="185"/>
      <c r="J69" s="64"/>
      <c r="U69" s="65"/>
    </row>
    <row r="70" spans="1:21" x14ac:dyDescent="0.3">
      <c r="A70" s="5"/>
      <c r="C70" s="14"/>
      <c r="D70" s="14"/>
      <c r="J70" s="64"/>
      <c r="U70" s="65"/>
    </row>
    <row r="71" spans="1:21" x14ac:dyDescent="0.3">
      <c r="A71" s="186" t="s">
        <v>17</v>
      </c>
      <c r="B71" s="186"/>
      <c r="C71" s="186"/>
      <c r="D71" s="15">
        <f>IF(LN(1-$D$67)*$C$27=0,"∞",LN(1-0.9)/LN(1-$D$67)*$C$27)</f>
        <v>3420.7062204146428</v>
      </c>
      <c r="J71" s="64"/>
      <c r="U71" s="65"/>
    </row>
    <row r="72" spans="1:21" x14ac:dyDescent="0.3">
      <c r="A72" s="186" t="s">
        <v>18</v>
      </c>
      <c r="B72" s="186"/>
      <c r="C72" s="186"/>
      <c r="D72" s="15">
        <f>IF(LN(1-$D$67)*$C$27=0,"∞",LN(1-0.5)/LN(1-$D$67)*$C$27)</f>
        <v>1029.7351786991733</v>
      </c>
      <c r="J72" s="64"/>
      <c r="U72" s="65"/>
    </row>
    <row r="73" spans="1:21" x14ac:dyDescent="0.3">
      <c r="A73" s="180" t="s">
        <v>16</v>
      </c>
      <c r="B73" s="180"/>
      <c r="C73" s="180"/>
      <c r="D73" s="180"/>
      <c r="E73" s="15"/>
      <c r="J73" s="64"/>
      <c r="U73" s="65"/>
    </row>
    <row r="74" spans="1:21" x14ac:dyDescent="0.3">
      <c r="A74" s="58"/>
      <c r="B74" s="58"/>
      <c r="C74" s="58"/>
      <c r="D74" s="58"/>
      <c r="E74" s="15"/>
      <c r="J74" s="76"/>
      <c r="K74" s="77"/>
      <c r="L74" s="77"/>
      <c r="M74" s="77"/>
      <c r="N74" s="77"/>
      <c r="O74" s="77"/>
      <c r="P74" s="77"/>
      <c r="Q74" s="77"/>
      <c r="R74" s="77"/>
      <c r="S74" s="77"/>
      <c r="T74" s="77"/>
      <c r="U74" s="78"/>
    </row>
    <row r="75" spans="1:21" ht="48" customHeight="1" x14ac:dyDescent="0.3">
      <c r="A75" s="178" t="s">
        <v>64</v>
      </c>
      <c r="B75" s="178"/>
      <c r="C75" s="170" t="s">
        <v>33</v>
      </c>
      <c r="D75" s="170"/>
      <c r="E75" s="170"/>
      <c r="F75" s="170"/>
      <c r="G75" s="170"/>
      <c r="H75" s="170"/>
    </row>
    <row r="77" spans="1:21" ht="21" customHeight="1" x14ac:dyDescent="0.3">
      <c r="A77" s="25" t="s">
        <v>58</v>
      </c>
      <c r="B77" s="21"/>
      <c r="C77" s="21"/>
      <c r="D77" s="21"/>
      <c r="E77" s="21"/>
      <c r="F77" s="21"/>
      <c r="G77" s="21"/>
      <c r="H77" s="21"/>
    </row>
    <row r="79" spans="1:21" x14ac:dyDescent="0.3">
      <c r="A79" s="1" t="s">
        <v>34</v>
      </c>
      <c r="C79" s="168" t="str">
        <f>IF(C44="permitted","permitted",IF(C44="not permitted","not permitted",IF(C69="acceptable","permitted","not permitted")))</f>
        <v>permitted</v>
      </c>
      <c r="D79" s="168"/>
      <c r="G79" s="17" t="s">
        <v>35</v>
      </c>
      <c r="H79" s="103">
        <f>C28</f>
        <v>46447</v>
      </c>
    </row>
    <row r="80" spans="1:21" ht="22.5" customHeight="1" x14ac:dyDescent="0.3">
      <c r="A80" s="1"/>
      <c r="C80" s="57"/>
      <c r="D80" s="57"/>
      <c r="H80" s="35" t="s">
        <v>36</v>
      </c>
    </row>
    <row r="81" spans="1:8" ht="22.5" customHeight="1" x14ac:dyDescent="0.3">
      <c r="A81" s="179" t="s">
        <v>61</v>
      </c>
      <c r="B81" s="179"/>
      <c r="C81" s="57"/>
      <c r="D81" s="17" t="s">
        <v>69</v>
      </c>
      <c r="E81" s="174"/>
      <c r="F81" s="175"/>
      <c r="G81" s="174"/>
      <c r="H81" s="174"/>
    </row>
    <row r="82" spans="1:8" ht="41.55" customHeight="1" thickBot="1" x14ac:dyDescent="0.35">
      <c r="A82" s="170" t="s">
        <v>67</v>
      </c>
      <c r="B82" s="170"/>
      <c r="C82" s="57"/>
      <c r="D82" s="44" t="s">
        <v>59</v>
      </c>
      <c r="E82" s="171"/>
      <c r="F82" s="172"/>
      <c r="G82" s="171"/>
      <c r="H82" s="171"/>
    </row>
    <row r="83" spans="1:8" ht="22.5" customHeight="1" x14ac:dyDescent="0.3">
      <c r="A83" s="173" t="s">
        <v>65</v>
      </c>
      <c r="B83" s="173"/>
      <c r="C83" s="57"/>
      <c r="D83" s="17" t="s">
        <v>60</v>
      </c>
      <c r="E83" s="174"/>
      <c r="F83" s="175"/>
      <c r="G83" s="174"/>
      <c r="H83" s="174"/>
    </row>
    <row r="84" spans="1:8" ht="22.5" customHeight="1" x14ac:dyDescent="0.3">
      <c r="A84" s="1"/>
      <c r="C84" s="57"/>
      <c r="D84" s="57"/>
      <c r="H84" s="35"/>
    </row>
    <row r="85" spans="1:8" ht="109.05" customHeight="1" x14ac:dyDescent="0.3">
      <c r="A85" s="176" t="s">
        <v>945</v>
      </c>
      <c r="B85" s="176"/>
      <c r="C85" s="176"/>
      <c r="D85" s="176"/>
      <c r="E85" s="176"/>
      <c r="F85" s="176"/>
      <c r="G85" s="176"/>
      <c r="H85" s="176"/>
    </row>
    <row r="86" spans="1:8" ht="51" customHeight="1" x14ac:dyDescent="0.3">
      <c r="A86" s="176" t="s">
        <v>946</v>
      </c>
      <c r="B86" s="176"/>
      <c r="C86" s="176"/>
      <c r="D86" s="176"/>
      <c r="E86" s="176"/>
      <c r="F86" s="176"/>
      <c r="G86" s="176"/>
      <c r="H86" s="176"/>
    </row>
    <row r="87" spans="1:8" x14ac:dyDescent="0.3">
      <c r="A87" s="151"/>
      <c r="B87" s="152"/>
      <c r="C87" s="151"/>
      <c r="D87" s="151"/>
      <c r="E87" s="152"/>
      <c r="F87" s="152"/>
      <c r="G87" s="152"/>
      <c r="H87" s="152"/>
    </row>
    <row r="88" spans="1:8" ht="61.95" customHeight="1" x14ac:dyDescent="0.3">
      <c r="A88" s="176" t="s">
        <v>81</v>
      </c>
      <c r="B88" s="176"/>
      <c r="C88" s="176"/>
      <c r="D88" s="176"/>
      <c r="E88" s="176"/>
      <c r="F88" s="176"/>
      <c r="G88" s="176"/>
      <c r="H88" s="176"/>
    </row>
    <row r="89" spans="1:8" ht="40.950000000000003" customHeight="1" x14ac:dyDescent="0.3">
      <c r="A89" s="176" t="s">
        <v>947</v>
      </c>
      <c r="B89" s="176"/>
      <c r="C89" s="176"/>
      <c r="D89" s="176"/>
      <c r="E89" s="176"/>
      <c r="F89" s="176"/>
      <c r="G89" s="176"/>
      <c r="H89" s="176"/>
    </row>
    <row r="90" spans="1:8" ht="17.55" customHeight="1" x14ac:dyDescent="0.3">
      <c r="A90" s="177" t="s">
        <v>82</v>
      </c>
      <c r="B90" s="177"/>
      <c r="C90" s="177"/>
      <c r="D90" s="177"/>
      <c r="E90" s="177"/>
      <c r="F90" s="177"/>
      <c r="G90" s="177"/>
      <c r="H90" s="177"/>
    </row>
    <row r="91" spans="1:8" x14ac:dyDescent="0.3">
      <c r="A91" s="153"/>
      <c r="B91" s="152"/>
      <c r="C91" s="151"/>
      <c r="D91" s="151"/>
      <c r="E91" s="152"/>
      <c r="F91" s="152"/>
      <c r="G91" s="152"/>
      <c r="H91" s="152"/>
    </row>
    <row r="92" spans="1:8" ht="50.55" customHeight="1" x14ac:dyDescent="0.3">
      <c r="A92" s="169" t="s">
        <v>948</v>
      </c>
      <c r="B92" s="169"/>
      <c r="C92" s="169"/>
      <c r="D92" s="169"/>
      <c r="E92" s="169"/>
      <c r="F92" s="169"/>
      <c r="G92" s="169"/>
      <c r="H92" s="169"/>
    </row>
    <row r="93" spans="1:8" ht="39" customHeight="1" x14ac:dyDescent="0.3">
      <c r="A93" s="169" t="s">
        <v>949</v>
      </c>
      <c r="B93" s="169"/>
      <c r="C93" s="169"/>
      <c r="D93" s="169"/>
      <c r="E93" s="169"/>
      <c r="F93" s="169"/>
      <c r="G93" s="169"/>
      <c r="H93" s="169"/>
    </row>
    <row r="94" spans="1:8" ht="51.45" customHeight="1" x14ac:dyDescent="0.3">
      <c r="A94" s="169" t="s">
        <v>173</v>
      </c>
      <c r="B94" s="169"/>
      <c r="C94" s="169"/>
      <c r="D94" s="169"/>
      <c r="E94" s="169"/>
      <c r="F94" s="169"/>
      <c r="G94" s="169"/>
      <c r="H94" s="169"/>
    </row>
    <row r="95" spans="1:8" ht="88.95" customHeight="1" x14ac:dyDescent="0.3">
      <c r="A95" s="169" t="s">
        <v>174</v>
      </c>
      <c r="B95" s="169"/>
      <c r="C95" s="169"/>
      <c r="D95" s="169"/>
      <c r="E95" s="169"/>
      <c r="F95" s="169"/>
      <c r="G95" s="169"/>
      <c r="H95" s="169"/>
    </row>
    <row r="96" spans="1:8" ht="40.049999999999997" customHeight="1" x14ac:dyDescent="0.3">
      <c r="A96" s="169" t="s">
        <v>175</v>
      </c>
      <c r="B96" s="169"/>
      <c r="C96" s="169"/>
      <c r="D96" s="169"/>
      <c r="E96" s="169"/>
      <c r="F96" s="169"/>
      <c r="G96" s="169"/>
      <c r="H96" s="169"/>
    </row>
    <row r="97" spans="1:8" ht="76.5" customHeight="1" x14ac:dyDescent="0.3">
      <c r="A97" s="169" t="s">
        <v>176</v>
      </c>
      <c r="B97" s="169"/>
      <c r="C97" s="169"/>
      <c r="D97" s="169"/>
      <c r="E97" s="169"/>
      <c r="F97" s="169"/>
      <c r="G97" s="169"/>
      <c r="H97" s="169"/>
    </row>
    <row r="98" spans="1:8" ht="29.55" customHeight="1" x14ac:dyDescent="0.3">
      <c r="A98" s="169" t="s">
        <v>177</v>
      </c>
      <c r="B98" s="169"/>
      <c r="C98" s="169"/>
      <c r="D98" s="169"/>
      <c r="E98" s="169"/>
      <c r="F98" s="169"/>
      <c r="G98" s="169"/>
      <c r="H98" s="169"/>
    </row>
    <row r="99" spans="1:8" ht="15.45" customHeight="1" x14ac:dyDescent="0.3">
      <c r="A99" s="169" t="s">
        <v>178</v>
      </c>
      <c r="B99" s="169"/>
      <c r="C99" s="169"/>
      <c r="D99" s="169"/>
      <c r="E99" s="169"/>
      <c r="F99" s="169"/>
      <c r="G99" s="169"/>
      <c r="H99" s="169"/>
    </row>
    <row r="100" spans="1:8" ht="112.5" customHeight="1" x14ac:dyDescent="0.3">
      <c r="A100" s="169" t="s">
        <v>179</v>
      </c>
      <c r="B100" s="169"/>
      <c r="C100" s="169"/>
      <c r="D100" s="169"/>
      <c r="E100" s="169"/>
      <c r="F100" s="169"/>
      <c r="G100" s="169"/>
      <c r="H100" s="169"/>
    </row>
    <row r="101" spans="1:8" ht="92.55" customHeight="1" x14ac:dyDescent="0.3">
      <c r="A101" s="165" t="s">
        <v>954</v>
      </c>
      <c r="B101" s="165"/>
      <c r="C101" s="165"/>
      <c r="D101" s="165"/>
      <c r="E101" s="165"/>
      <c r="F101" s="165"/>
      <c r="G101" s="165"/>
      <c r="H101" s="165"/>
    </row>
    <row r="102" spans="1:8" ht="54" customHeight="1" x14ac:dyDescent="0.3">
      <c r="A102" s="165" t="s">
        <v>939</v>
      </c>
      <c r="B102" s="165"/>
      <c r="C102" s="165"/>
      <c r="D102" s="165"/>
      <c r="E102" s="165"/>
      <c r="F102" s="165"/>
      <c r="G102" s="165"/>
      <c r="H102" s="165"/>
    </row>
    <row r="103" spans="1:8" ht="53.55" customHeight="1" x14ac:dyDescent="0.3">
      <c r="A103" s="165" t="s">
        <v>940</v>
      </c>
      <c r="B103" s="165"/>
      <c r="C103" s="165"/>
      <c r="D103" s="165"/>
      <c r="E103" s="165"/>
      <c r="F103" s="165"/>
      <c r="G103" s="165"/>
      <c r="H103" s="165"/>
    </row>
    <row r="104" spans="1:8" ht="76.05" customHeight="1" x14ac:dyDescent="0.3">
      <c r="A104" s="165" t="s">
        <v>955</v>
      </c>
      <c r="B104" s="165"/>
      <c r="C104" s="165"/>
      <c r="D104" s="165"/>
      <c r="E104" s="165"/>
      <c r="F104" s="165"/>
      <c r="G104" s="165"/>
      <c r="H104" s="165"/>
    </row>
    <row r="105" spans="1:8" ht="27.45" customHeight="1" x14ac:dyDescent="0.3">
      <c r="A105" s="165" t="s">
        <v>941</v>
      </c>
      <c r="B105" s="165"/>
      <c r="C105" s="165"/>
      <c r="D105" s="165"/>
      <c r="E105" s="165"/>
      <c r="F105" s="165"/>
      <c r="G105" s="165"/>
      <c r="H105" s="165"/>
    </row>
    <row r="106" spans="1:8" ht="53.55" customHeight="1" x14ac:dyDescent="0.3">
      <c r="A106" s="165" t="s">
        <v>181</v>
      </c>
      <c r="B106" s="165"/>
      <c r="C106" s="165"/>
      <c r="D106" s="165"/>
      <c r="E106" s="165"/>
      <c r="F106" s="165"/>
      <c r="G106" s="165"/>
      <c r="H106" s="165"/>
    </row>
    <row r="107" spans="1:8" ht="39.450000000000003" customHeight="1" x14ac:dyDescent="0.3">
      <c r="A107" s="165" t="s">
        <v>182</v>
      </c>
      <c r="B107" s="165"/>
      <c r="C107" s="165"/>
      <c r="D107" s="165"/>
      <c r="E107" s="165"/>
      <c r="F107" s="165"/>
      <c r="G107" s="165"/>
      <c r="H107" s="165"/>
    </row>
    <row r="108" spans="1:8" ht="70.95" customHeight="1" x14ac:dyDescent="0.3">
      <c r="A108" s="165" t="s">
        <v>950</v>
      </c>
      <c r="B108" s="165"/>
      <c r="C108" s="165"/>
      <c r="D108" s="165"/>
      <c r="E108" s="165"/>
      <c r="F108" s="165"/>
      <c r="G108" s="165"/>
      <c r="H108" s="165"/>
    </row>
    <row r="109" spans="1:8" x14ac:dyDescent="0.3">
      <c r="A109" s="56"/>
      <c r="B109" s="56"/>
      <c r="C109" s="56"/>
      <c r="D109" s="56"/>
      <c r="E109" s="56"/>
      <c r="F109" s="56"/>
      <c r="G109" s="56"/>
      <c r="H109" s="56"/>
    </row>
    <row r="110" spans="1:8" ht="26.55" customHeight="1" x14ac:dyDescent="0.3">
      <c r="A110" s="166" t="s">
        <v>188</v>
      </c>
      <c r="B110" s="167"/>
      <c r="C110" s="167"/>
      <c r="D110" s="167"/>
      <c r="E110" s="167"/>
      <c r="F110" s="167"/>
      <c r="G110" s="167"/>
      <c r="H110" s="167"/>
    </row>
    <row r="111" spans="1:8" ht="13.95" customHeight="1" x14ac:dyDescent="0.3">
      <c r="C111" s="168"/>
      <c r="D111" s="168"/>
    </row>
    <row r="112" spans="1:8" ht="66.45" customHeight="1" x14ac:dyDescent="0.3">
      <c r="A112" s="164" t="s">
        <v>38</v>
      </c>
      <c r="B112" s="164"/>
      <c r="C112" s="164" t="s">
        <v>87</v>
      </c>
      <c r="D112" s="164"/>
      <c r="E112" s="164"/>
      <c r="F112" s="164"/>
      <c r="G112" s="164"/>
      <c r="H112" s="36"/>
    </row>
    <row r="113" spans="1:8" x14ac:dyDescent="0.3">
      <c r="B113" s="27"/>
      <c r="C113" s="27"/>
      <c r="D113" s="27"/>
      <c r="E113" s="27"/>
      <c r="F113" s="27"/>
      <c r="G113" s="27"/>
      <c r="H113" s="27"/>
    </row>
    <row r="115" spans="1:8" x14ac:dyDescent="0.3">
      <c r="A115" s="42"/>
    </row>
    <row r="116" spans="1:8" x14ac:dyDescent="0.3">
      <c r="A116" s="42" t="s">
        <v>10</v>
      </c>
    </row>
    <row r="117" spans="1:8" x14ac:dyDescent="0.3">
      <c r="A117" s="42" t="s">
        <v>14</v>
      </c>
    </row>
    <row r="118" spans="1:8" x14ac:dyDescent="0.3">
      <c r="A118" s="42"/>
    </row>
  </sheetData>
  <sheetProtection selectLockedCells="1"/>
  <mergeCells count="86">
    <mergeCell ref="C11:H11"/>
    <mergeCell ref="A1:B1"/>
    <mergeCell ref="A2:D2"/>
    <mergeCell ref="A4:B4"/>
    <mergeCell ref="A6:G6"/>
    <mergeCell ref="C10:H10"/>
    <mergeCell ref="E26:H26"/>
    <mergeCell ref="C12:H12"/>
    <mergeCell ref="C13:H13"/>
    <mergeCell ref="C14:H14"/>
    <mergeCell ref="C15:H15"/>
    <mergeCell ref="C16:H16"/>
    <mergeCell ref="C17:H17"/>
    <mergeCell ref="C18:H18"/>
    <mergeCell ref="C19:H19"/>
    <mergeCell ref="C20:F20"/>
    <mergeCell ref="G20:H21"/>
    <mergeCell ref="C21:F21"/>
    <mergeCell ref="J43:U43"/>
    <mergeCell ref="E27:H28"/>
    <mergeCell ref="E29:H30"/>
    <mergeCell ref="C31:D31"/>
    <mergeCell ref="E31:H31"/>
    <mergeCell ref="C32:H32"/>
    <mergeCell ref="E33:H33"/>
    <mergeCell ref="E52:H52"/>
    <mergeCell ref="E38:H38"/>
    <mergeCell ref="E39:H39"/>
    <mergeCell ref="E40:H40"/>
    <mergeCell ref="E41:H41"/>
    <mergeCell ref="E42:H42"/>
    <mergeCell ref="C44:D44"/>
    <mergeCell ref="A46:H46"/>
    <mergeCell ref="K49:O49"/>
    <mergeCell ref="P49:T49"/>
    <mergeCell ref="E51:H51"/>
    <mergeCell ref="A73:D73"/>
    <mergeCell ref="E53:H53"/>
    <mergeCell ref="E54:H54"/>
    <mergeCell ref="E55:H55"/>
    <mergeCell ref="E57:H57"/>
    <mergeCell ref="E59:H59"/>
    <mergeCell ref="E61:H61"/>
    <mergeCell ref="E63:H63"/>
    <mergeCell ref="A65:B65"/>
    <mergeCell ref="C69:D69"/>
    <mergeCell ref="A71:C71"/>
    <mergeCell ref="A72:C72"/>
    <mergeCell ref="A75:B75"/>
    <mergeCell ref="C75:H75"/>
    <mergeCell ref="C79:D79"/>
    <mergeCell ref="A81:B81"/>
    <mergeCell ref="E81:F81"/>
    <mergeCell ref="G81:H81"/>
    <mergeCell ref="A92:H92"/>
    <mergeCell ref="A82:B82"/>
    <mergeCell ref="E82:F82"/>
    <mergeCell ref="G82:H82"/>
    <mergeCell ref="A83:B83"/>
    <mergeCell ref="E83:F83"/>
    <mergeCell ref="G83:H83"/>
    <mergeCell ref="A85:H85"/>
    <mergeCell ref="A86:H86"/>
    <mergeCell ref="A88:H88"/>
    <mergeCell ref="A89:H89"/>
    <mergeCell ref="A90:H90"/>
    <mergeCell ref="A104:H104"/>
    <mergeCell ref="A93:H93"/>
    <mergeCell ref="A94:H94"/>
    <mergeCell ref="A95:H95"/>
    <mergeCell ref="A96:H96"/>
    <mergeCell ref="A97:H97"/>
    <mergeCell ref="A98:H98"/>
    <mergeCell ref="A99:H99"/>
    <mergeCell ref="A100:H100"/>
    <mergeCell ref="A101:H101"/>
    <mergeCell ref="A102:H102"/>
    <mergeCell ref="A103:H103"/>
    <mergeCell ref="A112:B112"/>
    <mergeCell ref="C112:G112"/>
    <mergeCell ref="A105:H105"/>
    <mergeCell ref="A106:H106"/>
    <mergeCell ref="A107:H107"/>
    <mergeCell ref="A108:H108"/>
    <mergeCell ref="A110:H110"/>
    <mergeCell ref="C111:D111"/>
  </mergeCells>
  <conditionalFormatting sqref="A53:B53">
    <cfRule type="expression" dxfId="374" priority="4">
      <formula>IF($C$44="permitted",TRUE,FALSE)</formula>
    </cfRule>
    <cfRule type="expression" dxfId="373" priority="5">
      <formula>IF($C$44="not permitted",TRUE,FALSE)</formula>
    </cfRule>
  </conditionalFormatting>
  <conditionalFormatting sqref="A61:B63">
    <cfRule type="expression" dxfId="372" priority="53">
      <formula>IF($C$44="permitted",TRUE,FALSE)</formula>
    </cfRule>
    <cfRule type="expression" dxfId="371" priority="54">
      <formula>IF($C$44="not permitted",TRUE,FALSE)</formula>
    </cfRule>
  </conditionalFormatting>
  <conditionalFormatting sqref="A47:H52">
    <cfRule type="expression" dxfId="370" priority="24">
      <formula>IF($C$44="not permitted",TRUE,FALSE)</formula>
    </cfRule>
    <cfRule type="expression" dxfId="369" priority="23">
      <formula>IF($C$44="permitted",TRUE,FALSE)</formula>
    </cfRule>
  </conditionalFormatting>
  <conditionalFormatting sqref="A54:H58">
    <cfRule type="expression" dxfId="368" priority="15">
      <formula>IF($C$44="not permitted",TRUE,FALSE)</formula>
    </cfRule>
    <cfRule type="expression" dxfId="367" priority="14">
      <formula>IF($C$44="permitted",TRUE,FALSE)</formula>
    </cfRule>
  </conditionalFormatting>
  <conditionalFormatting sqref="A60:H60 C63 A46 A64:H64 A65 C65:H65 A75 C75:H75 A76:H76">
    <cfRule type="expression" dxfId="366" priority="58">
      <formula>IF($C$44="permitted",TRUE,FALSE)</formula>
    </cfRule>
    <cfRule type="expression" dxfId="365" priority="59">
      <formula>IF($C$44="not permitted",TRUE,FALSE)</formula>
    </cfRule>
  </conditionalFormatting>
  <conditionalFormatting sqref="A66:H74">
    <cfRule type="expression" dxfId="364" priority="6">
      <formula>IF($C$44="permitted",TRUE,FALSE)</formula>
    </cfRule>
    <cfRule type="expression" dxfId="363" priority="7">
      <formula>IF($C$44="not permitted",TRUE,FALSE)</formula>
    </cfRule>
  </conditionalFormatting>
  <conditionalFormatting sqref="A59:I59">
    <cfRule type="expression" dxfId="362" priority="36">
      <formula>IF($C$44="not permitted",TRUE,FALSE)</formula>
    </cfRule>
    <cfRule type="expression" dxfId="361" priority="35">
      <formula>IF($C$44="permitted",TRUE,FALSE)</formula>
    </cfRule>
  </conditionalFormatting>
  <conditionalFormatting sqref="C55:C65">
    <cfRule type="expression" dxfId="360" priority="61">
      <formula>IF($H55="x",TRUE,FALSE)</formula>
    </cfRule>
  </conditionalFormatting>
  <conditionalFormatting sqref="C44:D44">
    <cfRule type="cellIs" dxfId="359" priority="10" operator="equal">
      <formula>"not permitted"</formula>
    </cfRule>
    <cfRule type="cellIs" dxfId="358" priority="11" operator="equal">
      <formula>"permitted"</formula>
    </cfRule>
    <cfRule type="cellIs" dxfId="357" priority="12" operator="equal">
      <formula>"permitted, subject to Step 4"</formula>
    </cfRule>
  </conditionalFormatting>
  <conditionalFormatting sqref="C51:D54">
    <cfRule type="expression" dxfId="356" priority="77">
      <formula>IF($H51="x",TRUE,FALSE)</formula>
    </cfRule>
  </conditionalFormatting>
  <conditionalFormatting sqref="C69:D70">
    <cfRule type="expression" dxfId="355" priority="9">
      <formula>IF($C$69="acceptable",TRUE,FALSE)</formula>
    </cfRule>
    <cfRule type="expression" dxfId="354" priority="8">
      <formula>IF($C$69&lt;&gt;"acceptable",TRUE,FALSE)</formula>
    </cfRule>
  </conditionalFormatting>
  <conditionalFormatting sqref="C79:D84">
    <cfRule type="cellIs" dxfId="353" priority="66" operator="equal">
      <formula>"permitted"</formula>
    </cfRule>
    <cfRule type="colorScale" priority="67">
      <colorScale>
        <cfvo type="min"/>
        <cfvo type="max"/>
        <color rgb="FFFF7128"/>
        <color rgb="FFFFEF9C"/>
      </colorScale>
    </cfRule>
    <cfRule type="cellIs" dxfId="352" priority="65" operator="equal">
      <formula>"not permitted"</formula>
    </cfRule>
  </conditionalFormatting>
  <conditionalFormatting sqref="C87:D87 C91:D91">
    <cfRule type="cellIs" dxfId="351" priority="1" operator="equal">
      <formula>"not permitted"</formula>
    </cfRule>
    <cfRule type="colorScale" priority="3">
      <colorScale>
        <cfvo type="min"/>
        <cfvo type="max"/>
        <color rgb="FFFF7128"/>
        <color rgb="FFFFEF9C"/>
      </colorScale>
    </cfRule>
    <cfRule type="cellIs" dxfId="350" priority="2" operator="equal">
      <formula>"permitted"</formula>
    </cfRule>
  </conditionalFormatting>
  <conditionalFormatting sqref="C111:D111">
    <cfRule type="cellIs" dxfId="349" priority="62" operator="equal">
      <formula>"not permitted"</formula>
    </cfRule>
    <cfRule type="colorScale" priority="64">
      <colorScale>
        <cfvo type="min"/>
        <cfvo type="max"/>
        <color rgb="FFFF7128"/>
        <color rgb="FFFFEF9C"/>
      </colorScale>
    </cfRule>
    <cfRule type="cellIs" dxfId="348" priority="63" operator="equal">
      <formula>"permitted"</formula>
    </cfRule>
  </conditionalFormatting>
  <conditionalFormatting sqref="C51:H63">
    <cfRule type="expression" dxfId="347" priority="13">
      <formula>IF($J51="x",TRUE,FALSE)</formula>
    </cfRule>
  </conditionalFormatting>
  <conditionalFormatting sqref="C53:H53">
    <cfRule type="expression" dxfId="346" priority="20">
      <formula>IF($C$44="permitted",TRUE,FALSE)</formula>
    </cfRule>
    <cfRule type="expression" dxfId="345" priority="21">
      <formula>IF($C$44="not permitted",TRUE,FALSE)</formula>
    </cfRule>
  </conditionalFormatting>
  <conditionalFormatting sqref="C61:H62">
    <cfRule type="expression" dxfId="344" priority="32">
      <formula>IF($C$44="permitted",TRUE,FALSE)</formula>
    </cfRule>
    <cfRule type="expression" dxfId="343" priority="33">
      <formula>IF($C$44="not permitted",TRUE,FALSE)</formula>
    </cfRule>
  </conditionalFormatting>
  <conditionalFormatting sqref="D55:D62">
    <cfRule type="expression" dxfId="342" priority="60">
      <formula>IF($H55="x",TRUE,FALSE)</formula>
    </cfRule>
  </conditionalFormatting>
  <conditionalFormatting sqref="D64:D65">
    <cfRule type="expression" dxfId="341" priority="68">
      <formula>IF($H64="x",TRUE,FALSE)</formula>
    </cfRule>
  </conditionalFormatting>
  <conditionalFormatting sqref="E63:H63">
    <cfRule type="expression" dxfId="340" priority="30">
      <formula>IF($C$44="not permitted",TRUE,FALSE)</formula>
    </cfRule>
    <cfRule type="expression" dxfId="339" priority="29">
      <formula>IF($C$44="permitted",TRUE,FALSE)</formula>
    </cfRule>
  </conditionalFormatting>
  <conditionalFormatting sqref="F79:H80 F84:H84">
    <cfRule type="expression" dxfId="338" priority="55">
      <formula>IF($C$79="permitted",FALSE,TRUE)</formula>
    </cfRule>
  </conditionalFormatting>
  <dataValidations count="1">
    <dataValidation type="list" allowBlank="1" showInputMessage="1" showErrorMessage="1" sqref="C38:C42 C57 C63" xr:uid="{5D64AF50-6D32-46F3-9AD7-3F510E263A55}">
      <formula1>"Yes,No"</formula1>
    </dataValidation>
  </dataValidations>
  <pageMargins left="0.7" right="0.7" top="0.78740157499999996" bottom="0.78740157499999996" header="0.3" footer="0.3"/>
  <pageSetup paperSize="9" scale="6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2C945-D615-4177-A48F-D04FB142CC88}">
  <sheetPr>
    <pageSetUpPr fitToPage="1"/>
  </sheetPr>
  <dimension ref="A1:U118"/>
  <sheetViews>
    <sheetView zoomScale="85" zoomScaleNormal="85" workbookViewId="0">
      <selection sqref="A1:B1"/>
    </sheetView>
  </sheetViews>
  <sheetFormatPr baseColWidth="10" defaultRowHeight="14.4" x14ac:dyDescent="0.3"/>
  <cols>
    <col min="1" max="1" width="5.6640625" customWidth="1"/>
    <col min="2" max="2" width="61.5546875" customWidth="1"/>
    <col min="3" max="3" width="14.5546875" customWidth="1"/>
    <col min="4" max="4" width="12.21875" customWidth="1"/>
    <col min="5" max="5" width="12.33203125" customWidth="1"/>
    <col min="6" max="6" width="9.88671875" customWidth="1"/>
    <col min="8" max="8" width="11.44140625" customWidth="1"/>
    <col min="10" max="10" width="7.44140625" customWidth="1"/>
    <col min="11" max="20" width="5.6640625" customWidth="1"/>
    <col min="21" max="21" width="11.109375" customWidth="1"/>
  </cols>
  <sheetData>
    <row r="1" spans="1:11" ht="28.5" customHeight="1" x14ac:dyDescent="0.3">
      <c r="A1" s="163" t="s">
        <v>70</v>
      </c>
      <c r="B1" s="163"/>
    </row>
    <row r="2" spans="1:11" ht="25.95" customHeight="1" x14ac:dyDescent="0.3">
      <c r="A2" s="198" t="s">
        <v>151</v>
      </c>
      <c r="B2" s="198"/>
      <c r="C2" s="198"/>
      <c r="D2" s="198"/>
      <c r="H2" s="34" t="s">
        <v>79</v>
      </c>
      <c r="I2" s="17"/>
      <c r="J2" s="17"/>
      <c r="K2" s="17"/>
    </row>
    <row r="3" spans="1:11" x14ac:dyDescent="0.3">
      <c r="H3" s="26" t="s">
        <v>20</v>
      </c>
      <c r="I3" s="17"/>
      <c r="J3" s="17"/>
    </row>
    <row r="4" spans="1:11" x14ac:dyDescent="0.3">
      <c r="A4" s="199" t="s">
        <v>938</v>
      </c>
      <c r="B4" s="199"/>
      <c r="C4" s="97" t="s">
        <v>150</v>
      </c>
    </row>
    <row r="6" spans="1:11" ht="40.5" customHeight="1" x14ac:dyDescent="0.3">
      <c r="A6" s="186" t="s">
        <v>295</v>
      </c>
      <c r="B6" s="186"/>
      <c r="C6" s="186"/>
      <c r="D6" s="186"/>
      <c r="E6" s="186"/>
      <c r="F6" s="186"/>
      <c r="G6" s="186"/>
      <c r="H6" s="46"/>
    </row>
    <row r="8" spans="1:11" ht="21" customHeight="1" x14ac:dyDescent="0.3">
      <c r="A8" s="25" t="s">
        <v>73</v>
      </c>
      <c r="B8" s="21"/>
      <c r="C8" s="21"/>
      <c r="D8" s="21"/>
      <c r="E8" s="21"/>
      <c r="F8" s="21"/>
      <c r="G8" s="21"/>
      <c r="H8" s="21"/>
    </row>
    <row r="10" spans="1:11" ht="16.5" customHeight="1" x14ac:dyDescent="0.3">
      <c r="A10" s="3" t="s">
        <v>0</v>
      </c>
      <c r="B10" s="3" t="s">
        <v>56</v>
      </c>
      <c r="C10" s="193" t="s">
        <v>110</v>
      </c>
      <c r="D10" s="193"/>
      <c r="E10" s="193"/>
      <c r="F10" s="193"/>
      <c r="G10" s="193"/>
      <c r="H10" s="193"/>
    </row>
    <row r="11" spans="1:11" ht="16.5" customHeight="1" x14ac:dyDescent="0.3">
      <c r="A11" s="3" t="s">
        <v>1</v>
      </c>
      <c r="B11" s="3" t="s">
        <v>45</v>
      </c>
      <c r="C11" s="193" t="s">
        <v>109</v>
      </c>
      <c r="D11" s="193"/>
      <c r="E11" s="193"/>
      <c r="F11" s="193"/>
      <c r="G11" s="193"/>
      <c r="H11" s="193"/>
    </row>
    <row r="12" spans="1:11" ht="16.5" customHeight="1" x14ac:dyDescent="0.3">
      <c r="A12" s="3" t="s">
        <v>2</v>
      </c>
      <c r="B12" s="3" t="s">
        <v>55</v>
      </c>
      <c r="C12" s="193" t="s">
        <v>108</v>
      </c>
      <c r="D12" s="193"/>
      <c r="E12" s="193"/>
      <c r="F12" s="193"/>
      <c r="G12" s="193"/>
      <c r="H12" s="193"/>
    </row>
    <row r="13" spans="1:11" ht="16.5" customHeight="1" x14ac:dyDescent="0.3">
      <c r="A13" s="3" t="s">
        <v>4</v>
      </c>
      <c r="B13" s="3" t="s">
        <v>51</v>
      </c>
      <c r="C13" s="193" t="s">
        <v>3</v>
      </c>
      <c r="D13" s="193"/>
      <c r="E13" s="193"/>
      <c r="F13" s="193"/>
      <c r="G13" s="193"/>
      <c r="H13" s="193"/>
    </row>
    <row r="14" spans="1:11" ht="16.5" customHeight="1" x14ac:dyDescent="0.3">
      <c r="A14" s="3" t="s">
        <v>5</v>
      </c>
      <c r="B14" s="3" t="s">
        <v>47</v>
      </c>
      <c r="C14" s="196" t="s">
        <v>111</v>
      </c>
      <c r="D14" s="196"/>
      <c r="E14" s="196"/>
      <c r="F14" s="196"/>
      <c r="G14" s="196"/>
      <c r="H14" s="196"/>
    </row>
    <row r="15" spans="1:11" ht="16.5" customHeight="1" x14ac:dyDescent="0.3">
      <c r="A15" s="3" t="s">
        <v>6</v>
      </c>
      <c r="B15" s="3" t="s">
        <v>71</v>
      </c>
      <c r="C15" s="193" t="s">
        <v>112</v>
      </c>
      <c r="D15" s="193"/>
      <c r="E15" s="193"/>
      <c r="F15" s="193"/>
      <c r="G15" s="193"/>
      <c r="H15" s="193"/>
    </row>
    <row r="16" spans="1:11" ht="30" customHeight="1" x14ac:dyDescent="0.3">
      <c r="A16" s="3" t="s">
        <v>7</v>
      </c>
      <c r="B16" s="3" t="s">
        <v>48</v>
      </c>
      <c r="C16" s="193" t="s">
        <v>113</v>
      </c>
      <c r="D16" s="193"/>
      <c r="E16" s="193"/>
      <c r="F16" s="193"/>
      <c r="G16" s="193"/>
      <c r="H16" s="193"/>
    </row>
    <row r="17" spans="1:8" ht="16.05" customHeight="1" x14ac:dyDescent="0.3">
      <c r="A17" s="3" t="s">
        <v>11</v>
      </c>
      <c r="B17" s="3" t="s">
        <v>74</v>
      </c>
      <c r="C17" s="193" t="s">
        <v>114</v>
      </c>
      <c r="D17" s="193"/>
      <c r="E17" s="193"/>
      <c r="F17" s="193"/>
      <c r="G17" s="193"/>
      <c r="H17" s="193"/>
    </row>
    <row r="18" spans="1:8" ht="29.55" customHeight="1" x14ac:dyDescent="0.3">
      <c r="A18" s="3" t="s">
        <v>12</v>
      </c>
      <c r="B18" s="3" t="s">
        <v>49</v>
      </c>
      <c r="C18" s="193" t="s">
        <v>115</v>
      </c>
      <c r="D18" s="193"/>
      <c r="E18" s="193"/>
      <c r="F18" s="193"/>
      <c r="G18" s="193"/>
      <c r="H18" s="193"/>
    </row>
    <row r="19" spans="1:8" ht="17.55" customHeight="1" x14ac:dyDescent="0.3">
      <c r="A19" s="3" t="s">
        <v>153</v>
      </c>
      <c r="B19" s="3" t="s">
        <v>155</v>
      </c>
      <c r="C19" s="193" t="s">
        <v>185</v>
      </c>
      <c r="D19" s="193"/>
      <c r="E19" s="193"/>
      <c r="F19" s="193"/>
      <c r="G19" s="193"/>
      <c r="H19" s="193"/>
    </row>
    <row r="20" spans="1:8" ht="18" customHeight="1" x14ac:dyDescent="0.3">
      <c r="A20" s="3" t="s">
        <v>76</v>
      </c>
      <c r="B20" s="3" t="s">
        <v>46</v>
      </c>
      <c r="C20" s="193" t="s">
        <v>116</v>
      </c>
      <c r="D20" s="193"/>
      <c r="E20" s="193"/>
      <c r="F20" s="193"/>
      <c r="G20" s="197" t="s">
        <v>78</v>
      </c>
      <c r="H20" s="197"/>
    </row>
    <row r="21" spans="1:8" ht="16.95" customHeight="1" x14ac:dyDescent="0.3">
      <c r="A21" s="3" t="s">
        <v>154</v>
      </c>
      <c r="B21" s="3" t="s">
        <v>50</v>
      </c>
      <c r="C21" s="193" t="s">
        <v>116</v>
      </c>
      <c r="D21" s="193"/>
      <c r="E21" s="193"/>
      <c r="F21" s="193"/>
      <c r="G21" s="197"/>
      <c r="H21" s="197"/>
    </row>
    <row r="22" spans="1:8" x14ac:dyDescent="0.3">
      <c r="A22" s="3"/>
      <c r="C22" s="3"/>
      <c r="G22" s="4"/>
    </row>
    <row r="23" spans="1:8" ht="21" customHeight="1" x14ac:dyDescent="0.3">
      <c r="A23" s="25" t="s">
        <v>8</v>
      </c>
      <c r="B23" s="21"/>
      <c r="C23" s="23"/>
      <c r="D23" s="21"/>
      <c r="E23" s="21"/>
      <c r="F23" s="21"/>
      <c r="G23" s="21"/>
      <c r="H23" s="21"/>
    </row>
    <row r="24" spans="1:8" s="24" customFormat="1" ht="8.5500000000000007" customHeight="1" x14ac:dyDescent="0.3"/>
    <row r="25" spans="1:8" ht="16.2" x14ac:dyDescent="0.3">
      <c r="A25" s="3"/>
      <c r="B25" s="60"/>
      <c r="C25" s="3"/>
      <c r="H25" s="18" t="s">
        <v>62</v>
      </c>
    </row>
    <row r="26" spans="1:8" x14ac:dyDescent="0.3">
      <c r="A26" s="3" t="s">
        <v>0</v>
      </c>
      <c r="B26" t="s">
        <v>21</v>
      </c>
      <c r="C26" s="126">
        <v>44621</v>
      </c>
      <c r="E26" s="195"/>
      <c r="F26" s="195"/>
      <c r="G26" s="195"/>
      <c r="H26" s="195"/>
    </row>
    <row r="27" spans="1:8" ht="14.55" customHeight="1" x14ac:dyDescent="0.3">
      <c r="A27" s="3" t="s">
        <v>1</v>
      </c>
      <c r="B27" t="s">
        <v>22</v>
      </c>
      <c r="C27" s="39">
        <v>5</v>
      </c>
      <c r="E27" s="181" t="s">
        <v>28</v>
      </c>
      <c r="F27" s="181"/>
      <c r="G27" s="181"/>
      <c r="H27" s="181"/>
    </row>
    <row r="28" spans="1:8" ht="16.5" customHeight="1" x14ac:dyDescent="0.3">
      <c r="A28" s="3"/>
      <c r="B28" s="16" t="s">
        <v>15</v>
      </c>
      <c r="C28" s="127">
        <f>DATE(YEAR($C$26)+$C$27,MONTH($C$26),DAY($C$26))</f>
        <v>46447</v>
      </c>
      <c r="E28" s="181"/>
      <c r="F28" s="181"/>
      <c r="G28" s="181"/>
      <c r="H28" s="181"/>
    </row>
    <row r="29" spans="1:8" ht="90" customHeight="1" x14ac:dyDescent="0.3">
      <c r="A29" s="3" t="s">
        <v>2</v>
      </c>
      <c r="B29" s="79" t="s">
        <v>160</v>
      </c>
      <c r="C29" s="40">
        <v>30</v>
      </c>
      <c r="D29" s="54" t="str">
        <f>"(= in total "&amp;TEXT($C$29+$C$27,"####0")&amp;" years)"</f>
        <v>(= in total 35 years)</v>
      </c>
      <c r="E29" s="181" t="s">
        <v>126</v>
      </c>
      <c r="F29" s="181"/>
      <c r="G29" s="181"/>
      <c r="H29" s="181"/>
    </row>
    <row r="30" spans="1:8" ht="62.55" customHeight="1" x14ac:dyDescent="0.3">
      <c r="A30" s="3"/>
      <c r="B30" s="79" t="s">
        <v>777</v>
      </c>
      <c r="C30" s="13">
        <f>EXP(LN(1-0.5)/($C$29+$C$27)*$C$27)</f>
        <v>0.90572366426390671</v>
      </c>
      <c r="D30" s="54" t="str">
        <f>TEXT(IF(LN($C$30)*$C$27=0,"∞",LN(1-0.5)/LN($C$30)*$C$27)-$C$27,"####0")</f>
        <v>30</v>
      </c>
      <c r="E30" s="181"/>
      <c r="F30" s="181"/>
      <c r="G30" s="181"/>
      <c r="H30" s="181"/>
    </row>
    <row r="31" spans="1:8" x14ac:dyDescent="0.3">
      <c r="A31" s="3" t="s">
        <v>4</v>
      </c>
      <c r="B31" s="2" t="s">
        <v>23</v>
      </c>
      <c r="C31" s="193" t="s">
        <v>3</v>
      </c>
      <c r="D31" s="193"/>
      <c r="E31" s="194" t="s">
        <v>63</v>
      </c>
      <c r="F31" s="194"/>
      <c r="G31" s="194"/>
      <c r="H31" s="194"/>
    </row>
    <row r="32" spans="1:8" ht="14.55" customHeight="1" x14ac:dyDescent="0.3">
      <c r="A32" s="3" t="s">
        <v>5</v>
      </c>
      <c r="B32" s="6" t="s">
        <v>13</v>
      </c>
      <c r="C32" s="193" t="s">
        <v>961</v>
      </c>
      <c r="D32" s="193"/>
      <c r="E32" s="193"/>
      <c r="F32" s="193"/>
      <c r="G32" s="193"/>
      <c r="H32" s="193"/>
    </row>
    <row r="33" spans="1:21" ht="30.6" x14ac:dyDescent="0.3">
      <c r="A33" s="3" t="s">
        <v>6</v>
      </c>
      <c r="B33" s="125" t="s">
        <v>488</v>
      </c>
      <c r="C33" s="37">
        <v>0.5</v>
      </c>
      <c r="E33" s="181" t="s">
        <v>29</v>
      </c>
      <c r="F33" s="181"/>
      <c r="G33" s="181"/>
      <c r="H33" s="181"/>
    </row>
    <row r="35" spans="1:21" ht="21" customHeight="1" x14ac:dyDescent="0.3">
      <c r="A35" s="25" t="s">
        <v>9</v>
      </c>
      <c r="B35" s="22"/>
      <c r="C35" s="21"/>
      <c r="D35" s="21"/>
      <c r="E35" s="21"/>
      <c r="F35" s="21"/>
      <c r="G35" s="21"/>
      <c r="H35" s="21"/>
    </row>
    <row r="36" spans="1:21" ht="9.4499999999999993" customHeight="1" x14ac:dyDescent="0.3">
      <c r="A36" s="24"/>
      <c r="B36" s="1"/>
    </row>
    <row r="37" spans="1:21" x14ac:dyDescent="0.3">
      <c r="H37" s="18" t="s">
        <v>62</v>
      </c>
    </row>
    <row r="38" spans="1:21" ht="45.45" customHeight="1" x14ac:dyDescent="0.3">
      <c r="A38" s="6" t="s">
        <v>0</v>
      </c>
      <c r="B38" s="80" t="s">
        <v>161</v>
      </c>
      <c r="C38" s="38" t="s">
        <v>14</v>
      </c>
      <c r="D38" s="41" t="str">
        <f>IF(C38="Yes","Describe why you still do not pursue this option","")</f>
        <v/>
      </c>
      <c r="E38" s="181" t="s">
        <v>120</v>
      </c>
      <c r="F38" s="181"/>
      <c r="G38" s="181"/>
      <c r="H38" s="181"/>
    </row>
    <row r="39" spans="1:21" ht="51" customHeight="1" x14ac:dyDescent="0.3">
      <c r="A39" s="6" t="s">
        <v>1</v>
      </c>
      <c r="B39" s="6" t="s">
        <v>86</v>
      </c>
      <c r="C39" s="38" t="s">
        <v>14</v>
      </c>
      <c r="D39" s="41" t="str">
        <f>IF(C39="Yes","Make sure that the prerequisites are fulfilled!","")</f>
        <v/>
      </c>
      <c r="E39" s="181" t="s">
        <v>25</v>
      </c>
      <c r="F39" s="181"/>
      <c r="G39" s="181"/>
      <c r="H39" s="181"/>
    </row>
    <row r="40" spans="1:21" ht="34.950000000000003" customHeight="1" x14ac:dyDescent="0.3">
      <c r="A40" s="6" t="s">
        <v>2</v>
      </c>
      <c r="B40" s="80" t="s">
        <v>162</v>
      </c>
      <c r="C40" s="38" t="s">
        <v>14</v>
      </c>
      <c r="D40" s="41" t="str">
        <f>IF(C40="Yes","Risk of lawful interception! Get encryption","Ensure that data remains encrypted")</f>
        <v>Ensure that data remains encrypted</v>
      </c>
      <c r="E40" s="181" t="s">
        <v>26</v>
      </c>
      <c r="F40" s="181"/>
      <c r="G40" s="181"/>
      <c r="H40" s="181"/>
    </row>
    <row r="41" spans="1:21" ht="58.05" customHeight="1" x14ac:dyDescent="0.3">
      <c r="A41" s="6" t="s">
        <v>4</v>
      </c>
      <c r="B41" s="80" t="s">
        <v>163</v>
      </c>
      <c r="C41" s="38" t="s">
        <v>10</v>
      </c>
      <c r="D41" s="41" t="str">
        <f>IF(C41="Yes","Foreign lawful access is at least technically possible","Ensure that data remains encrypted")</f>
        <v>Foreign lawful access is at least technically possible</v>
      </c>
      <c r="E41" s="181" t="s">
        <v>127</v>
      </c>
      <c r="F41" s="181"/>
      <c r="G41" s="181"/>
      <c r="H41" s="181"/>
    </row>
    <row r="42" spans="1:21" ht="88.95" customHeight="1" x14ac:dyDescent="0.3">
      <c r="A42" s="6" t="s">
        <v>5</v>
      </c>
      <c r="B42" s="80" t="s">
        <v>164</v>
      </c>
      <c r="C42" s="38" t="s">
        <v>10</v>
      </c>
      <c r="D42" s="41" t="str">
        <f>IF(C42="Yes","Ensure that the mechanism remains in place and is complied with","Enter into the EU SCC, for instance, and ensure compliance")</f>
        <v>Ensure that the mechanism remains in place and is complied with</v>
      </c>
      <c r="E42" s="181" t="s">
        <v>119</v>
      </c>
      <c r="F42" s="181"/>
      <c r="G42" s="181"/>
      <c r="H42" s="181"/>
    </row>
    <row r="43" spans="1:21" x14ac:dyDescent="0.3">
      <c r="A43" s="6"/>
      <c r="B43" s="6"/>
      <c r="E43" s="6"/>
      <c r="F43" s="6"/>
      <c r="J43" s="192" t="s">
        <v>152</v>
      </c>
      <c r="K43" s="192"/>
      <c r="L43" s="192"/>
      <c r="M43" s="192"/>
      <c r="N43" s="192"/>
      <c r="O43" s="192"/>
      <c r="P43" s="192"/>
      <c r="Q43" s="192"/>
      <c r="R43" s="192"/>
      <c r="S43" s="192"/>
      <c r="T43" s="192"/>
      <c r="U43" s="192"/>
    </row>
    <row r="44" spans="1:21" ht="30" customHeight="1" x14ac:dyDescent="0.3">
      <c r="A44" s="19" t="s">
        <v>19</v>
      </c>
      <c r="B44" s="7"/>
      <c r="C44" s="187" t="str">
        <f>IF(C39="Yes","permitted",IF(C40="Yes","not permitted",IF(C41="No","permitted",IF(C42="No","not permitted","permitted, subject to Step 4"))))</f>
        <v>permitted, subject to Step 4</v>
      </c>
      <c r="D44" s="188"/>
      <c r="E44" s="6"/>
      <c r="F44" s="6"/>
      <c r="J44" s="61"/>
      <c r="K44" s="62"/>
      <c r="L44" s="62"/>
      <c r="M44" s="62"/>
      <c r="N44" s="62"/>
      <c r="O44" s="62"/>
      <c r="P44" s="62"/>
      <c r="Q44" s="62"/>
      <c r="R44" s="62"/>
      <c r="S44" s="62"/>
      <c r="T44" s="62"/>
      <c r="U44" s="63"/>
    </row>
    <row r="45" spans="1:21" x14ac:dyDescent="0.3">
      <c r="A45" s="6"/>
      <c r="B45" s="6"/>
      <c r="C45" s="6"/>
      <c r="D45" s="6"/>
      <c r="E45" s="6"/>
      <c r="F45" s="6"/>
      <c r="J45" s="64"/>
      <c r="U45" s="65"/>
    </row>
    <row r="46" spans="1:21" ht="21" customHeight="1" x14ac:dyDescent="0.3">
      <c r="A46" s="189" t="s">
        <v>165</v>
      </c>
      <c r="B46" s="189"/>
      <c r="C46" s="189"/>
      <c r="D46" s="189"/>
      <c r="E46" s="189"/>
      <c r="F46" s="189"/>
      <c r="G46" s="189"/>
      <c r="H46" s="189"/>
      <c r="J46" s="64"/>
      <c r="U46" s="65"/>
    </row>
    <row r="47" spans="1:21" ht="17.55" customHeight="1" x14ac:dyDescent="0.35">
      <c r="A47" s="28"/>
      <c r="B47" s="6"/>
      <c r="C47" s="6"/>
      <c r="D47" s="6"/>
      <c r="E47" s="6"/>
      <c r="F47" s="6"/>
      <c r="H47" s="29" t="s">
        <v>41</v>
      </c>
      <c r="J47" s="64"/>
      <c r="K47" s="50" t="s">
        <v>88</v>
      </c>
      <c r="T47" s="34" t="s">
        <v>89</v>
      </c>
      <c r="U47" s="65">
        <v>3</v>
      </c>
    </row>
    <row r="48" spans="1:21" x14ac:dyDescent="0.3">
      <c r="A48" s="9"/>
      <c r="B48" s="6"/>
      <c r="C48" s="6"/>
      <c r="D48" s="6"/>
      <c r="E48" s="6"/>
      <c r="F48" s="6"/>
      <c r="J48" s="64"/>
      <c r="U48" s="65"/>
    </row>
    <row r="49" spans="1:21" ht="66.45" customHeight="1" x14ac:dyDescent="0.3">
      <c r="A49" s="5" t="s">
        <v>0</v>
      </c>
      <c r="B49" s="80" t="s">
        <v>166</v>
      </c>
      <c r="C49" s="8"/>
      <c r="D49" s="6"/>
      <c r="E49" s="6"/>
      <c r="F49" s="6"/>
      <c r="J49" s="66" t="s">
        <v>90</v>
      </c>
      <c r="K49" s="190" t="s">
        <v>91</v>
      </c>
      <c r="L49" s="190"/>
      <c r="M49" s="190"/>
      <c r="N49" s="190"/>
      <c r="O49" s="190"/>
      <c r="P49" s="191" t="s">
        <v>92</v>
      </c>
      <c r="Q49" s="191"/>
      <c r="R49" s="191"/>
      <c r="S49" s="191"/>
      <c r="T49" s="191"/>
      <c r="U49" s="67" t="s">
        <v>93</v>
      </c>
    </row>
    <row r="50" spans="1:21" ht="31.2" x14ac:dyDescent="0.3">
      <c r="A50" s="6"/>
      <c r="B50" s="6"/>
      <c r="C50" s="43" t="s">
        <v>80</v>
      </c>
      <c r="D50" s="49" t="s">
        <v>84</v>
      </c>
      <c r="E50" s="6"/>
      <c r="F50" s="6"/>
      <c r="H50" s="18" t="s">
        <v>62</v>
      </c>
      <c r="J50" s="64"/>
      <c r="K50" s="68" t="s">
        <v>94</v>
      </c>
      <c r="L50" s="68" t="s">
        <v>95</v>
      </c>
      <c r="M50" s="68" t="s">
        <v>96</v>
      </c>
      <c r="N50" s="68" t="s">
        <v>97</v>
      </c>
      <c r="O50" s="68" t="s">
        <v>98</v>
      </c>
      <c r="P50" s="69" t="s">
        <v>94</v>
      </c>
      <c r="Q50" s="69" t="s">
        <v>95</v>
      </c>
      <c r="R50" s="69" t="s">
        <v>96</v>
      </c>
      <c r="S50" s="69" t="s">
        <v>97</v>
      </c>
      <c r="T50" s="69" t="s">
        <v>98</v>
      </c>
      <c r="U50" s="70" t="s">
        <v>99</v>
      </c>
    </row>
    <row r="51" spans="1:21" ht="63" customHeight="1" x14ac:dyDescent="0.3">
      <c r="A51" s="5"/>
      <c r="B51" s="80" t="s">
        <v>168</v>
      </c>
      <c r="C51" s="37">
        <v>0.1</v>
      </c>
      <c r="D51" s="10">
        <f>1-C51</f>
        <v>0.9</v>
      </c>
      <c r="E51" s="181" t="s">
        <v>959</v>
      </c>
      <c r="F51" s="181"/>
      <c r="G51" s="181"/>
      <c r="H51" s="181"/>
      <c r="J51" s="71"/>
      <c r="K51" s="72">
        <v>0</v>
      </c>
      <c r="L51" s="72">
        <v>0</v>
      </c>
      <c r="M51" s="72">
        <v>0</v>
      </c>
      <c r="N51" s="72">
        <v>0</v>
      </c>
      <c r="O51" s="72">
        <v>0</v>
      </c>
      <c r="P51" s="73">
        <v>0</v>
      </c>
      <c r="Q51" s="73">
        <v>0</v>
      </c>
      <c r="R51" s="73">
        <v>0</v>
      </c>
      <c r="S51" s="73">
        <v>0</v>
      </c>
      <c r="T51" s="73">
        <v>0</v>
      </c>
      <c r="U51" s="74">
        <f>IF($U$47=5,SUM(P51:T51),IF($U$47=4,SUM(P51:S51),IF($U$47=3,SUM(P51:R51),IF($U$47=2,SUM(P51:Q51),P51))))/$U$47</f>
        <v>0</v>
      </c>
    </row>
    <row r="52" spans="1:21" ht="51.45" customHeight="1" x14ac:dyDescent="0.3">
      <c r="A52" s="5"/>
      <c r="B52" s="80" t="s">
        <v>167</v>
      </c>
      <c r="C52" s="37">
        <v>0.1</v>
      </c>
      <c r="D52" s="10">
        <f>1-C52</f>
        <v>0.9</v>
      </c>
      <c r="E52" s="181" t="s">
        <v>117</v>
      </c>
      <c r="F52" s="181"/>
      <c r="G52" s="181"/>
      <c r="H52" s="181"/>
      <c r="J52" s="71"/>
      <c r="K52" s="72">
        <v>0</v>
      </c>
      <c r="L52" s="72">
        <v>0</v>
      </c>
      <c r="M52" s="72">
        <v>0</v>
      </c>
      <c r="N52" s="72">
        <v>0</v>
      </c>
      <c r="O52" s="72">
        <v>0</v>
      </c>
      <c r="P52" s="73">
        <v>0</v>
      </c>
      <c r="Q52" s="73">
        <v>0</v>
      </c>
      <c r="R52" s="73">
        <v>0</v>
      </c>
      <c r="S52" s="73">
        <v>0</v>
      </c>
      <c r="T52" s="73">
        <v>0</v>
      </c>
      <c r="U52" s="74">
        <f>IF($U$47=5,SUM(P52:T52),IF($U$47=4,SUM(P52:S52),IF($U$47=3,SUM(P52:R52),IF($U$47=2,SUM(P52:Q52),P52))))/$U$47</f>
        <v>0</v>
      </c>
    </row>
    <row r="53" spans="1:21" ht="115.05" customHeight="1" x14ac:dyDescent="0.3">
      <c r="A53" s="5"/>
      <c r="B53" s="80" t="s">
        <v>951</v>
      </c>
      <c r="C53" s="37">
        <v>0.1</v>
      </c>
      <c r="D53" s="10">
        <f>1-C53</f>
        <v>0.9</v>
      </c>
      <c r="E53" s="181" t="s">
        <v>960</v>
      </c>
      <c r="F53" s="181"/>
      <c r="G53" s="181"/>
      <c r="H53" s="181"/>
      <c r="J53" s="71"/>
      <c r="K53" s="72">
        <v>0</v>
      </c>
      <c r="L53" s="72">
        <v>0</v>
      </c>
      <c r="M53" s="72">
        <v>0</v>
      </c>
      <c r="N53" s="72">
        <v>0</v>
      </c>
      <c r="O53" s="72">
        <v>0</v>
      </c>
      <c r="P53" s="73">
        <v>0</v>
      </c>
      <c r="Q53" s="73">
        <v>0</v>
      </c>
      <c r="R53" s="73">
        <v>0</v>
      </c>
      <c r="S53" s="73">
        <v>0</v>
      </c>
      <c r="T53" s="73">
        <v>0</v>
      </c>
      <c r="U53" s="74">
        <f>IF($U$47=5,SUM(P53:T53),IF($U$47=4,SUM(P53:S53),IF($U$47=3,SUM(P53:R53),IF($U$47=2,SUM(P53:Q53),P53))))/$U$47</f>
        <v>0</v>
      </c>
    </row>
    <row r="54" spans="1:21" ht="63" customHeight="1" x14ac:dyDescent="0.3">
      <c r="A54" s="5"/>
      <c r="B54" s="80" t="s">
        <v>169</v>
      </c>
      <c r="C54" s="37">
        <v>0.3</v>
      </c>
      <c r="D54" s="10">
        <f>1-C54</f>
        <v>0.7</v>
      </c>
      <c r="E54" s="181" t="s">
        <v>118</v>
      </c>
      <c r="F54" s="181"/>
      <c r="G54" s="181"/>
      <c r="H54" s="181"/>
      <c r="J54" s="71"/>
      <c r="K54" s="72">
        <v>0</v>
      </c>
      <c r="L54" s="72">
        <v>0</v>
      </c>
      <c r="M54" s="72">
        <v>0</v>
      </c>
      <c r="N54" s="72">
        <v>0</v>
      </c>
      <c r="O54" s="72">
        <v>0</v>
      </c>
      <c r="P54" s="73">
        <v>0</v>
      </c>
      <c r="Q54" s="73">
        <v>0</v>
      </c>
      <c r="R54" s="73">
        <v>0</v>
      </c>
      <c r="S54" s="73">
        <v>0</v>
      </c>
      <c r="T54" s="73">
        <v>0</v>
      </c>
      <c r="U54" s="74">
        <f>IF($U$47=5,SUM(P54:T54),IF($U$47=4,SUM(P54:S54),IF($U$47=3,SUM(P54:R54),IF($U$47=2,SUM(P54:Q54),P54))))/$U$47</f>
        <v>0</v>
      </c>
    </row>
    <row r="55" spans="1:21" ht="30.6" x14ac:dyDescent="0.3">
      <c r="A55" s="5"/>
      <c r="B55" s="80" t="s">
        <v>170</v>
      </c>
      <c r="C55" s="37">
        <v>0</v>
      </c>
      <c r="D55" s="10">
        <f>1-C55</f>
        <v>1</v>
      </c>
      <c r="E55" s="181" t="s">
        <v>25</v>
      </c>
      <c r="F55" s="181"/>
      <c r="G55" s="181"/>
      <c r="H55" s="181"/>
      <c r="J55" s="71"/>
      <c r="K55" s="72">
        <v>0</v>
      </c>
      <c r="L55" s="72">
        <v>0</v>
      </c>
      <c r="M55" s="72">
        <v>0</v>
      </c>
      <c r="N55" s="72">
        <v>0</v>
      </c>
      <c r="O55" s="72">
        <v>0</v>
      </c>
      <c r="P55" s="73">
        <v>0</v>
      </c>
      <c r="Q55" s="73">
        <v>0</v>
      </c>
      <c r="R55" s="73">
        <v>0</v>
      </c>
      <c r="S55" s="73">
        <v>0</v>
      </c>
      <c r="T55" s="73">
        <v>0</v>
      </c>
      <c r="U55" s="74">
        <f>IF($U$47=5,SUM(P55:T55),IF($U$47=4,SUM(P55:S55),IF($U$47=3,SUM(P55:R55),IF($U$47=2,SUM(P55:Q55),P55))))/$U$47</f>
        <v>0</v>
      </c>
    </row>
    <row r="56" spans="1:21" x14ac:dyDescent="0.3">
      <c r="A56" s="5"/>
      <c r="B56" s="6"/>
      <c r="C56" s="10"/>
      <c r="D56" s="10"/>
      <c r="J56" s="64"/>
      <c r="U56" s="65"/>
    </row>
    <row r="57" spans="1:21" ht="30.6" x14ac:dyDescent="0.3">
      <c r="A57" s="5" t="s">
        <v>1</v>
      </c>
      <c r="B57" s="80" t="s">
        <v>171</v>
      </c>
      <c r="C57" s="37" t="s">
        <v>10</v>
      </c>
      <c r="D57" s="10">
        <f>IF(C57="Yes",1,1/$C$33)</f>
        <v>1</v>
      </c>
      <c r="E57" s="181" t="s">
        <v>31</v>
      </c>
      <c r="F57" s="181"/>
      <c r="G57" s="181"/>
      <c r="H57" s="181"/>
      <c r="J57" s="71"/>
      <c r="K57" s="72">
        <v>0</v>
      </c>
      <c r="L57" s="72">
        <v>0</v>
      </c>
      <c r="M57" s="72">
        <v>0</v>
      </c>
      <c r="N57" s="72">
        <v>0</v>
      </c>
      <c r="O57" s="72">
        <v>0</v>
      </c>
      <c r="P57" s="73">
        <v>0</v>
      </c>
      <c r="Q57" s="73">
        <v>0</v>
      </c>
      <c r="R57" s="73">
        <v>0</v>
      </c>
      <c r="S57" s="73">
        <v>0</v>
      </c>
      <c r="T57" s="73">
        <v>0</v>
      </c>
      <c r="U57" s="74">
        <f>IF($U$47=5,SUM(P57:T57),IF($U$47=4,SUM(P57:S57),IF($U$47=3,SUM(P57:R57),IF($U$47=2,SUM(P57:Q57),P57))))/$U$47</f>
        <v>0</v>
      </c>
    </row>
    <row r="58" spans="1:21" x14ac:dyDescent="0.3">
      <c r="A58" s="5"/>
      <c r="B58" s="6"/>
      <c r="C58" s="10"/>
      <c r="D58" s="10"/>
      <c r="J58" s="64"/>
      <c r="U58" s="65"/>
    </row>
    <row r="59" spans="1:21" ht="183.45" customHeight="1" x14ac:dyDescent="0.3">
      <c r="A59" s="5" t="s">
        <v>2</v>
      </c>
      <c r="B59" s="80" t="s">
        <v>172</v>
      </c>
      <c r="C59" s="37">
        <v>1</v>
      </c>
      <c r="D59" s="10">
        <f>C59</f>
        <v>1</v>
      </c>
      <c r="E59" s="181" t="s">
        <v>122</v>
      </c>
      <c r="F59" s="181"/>
      <c r="G59" s="181"/>
      <c r="H59" s="181"/>
      <c r="I59" s="32"/>
      <c r="J59" s="71"/>
      <c r="K59" s="72">
        <v>0</v>
      </c>
      <c r="L59" s="72">
        <v>0</v>
      </c>
      <c r="M59" s="72">
        <v>0</v>
      </c>
      <c r="N59" s="72">
        <v>0</v>
      </c>
      <c r="O59" s="72">
        <v>0</v>
      </c>
      <c r="P59" s="73">
        <v>0</v>
      </c>
      <c r="Q59" s="73">
        <v>0</v>
      </c>
      <c r="R59" s="73">
        <v>0</v>
      </c>
      <c r="S59" s="73">
        <v>0</v>
      </c>
      <c r="T59" s="73">
        <v>0</v>
      </c>
      <c r="U59" s="74">
        <f>IF($U$47=5,SUM(P59:T59),IF($U$47=4,SUM(P59:S59),IF($U$47=3,SUM(P59:R59),IF($U$47=2,SUM(P59:Q59),P59))))/$U$47</f>
        <v>0</v>
      </c>
    </row>
    <row r="60" spans="1:21" x14ac:dyDescent="0.3">
      <c r="A60" s="5"/>
      <c r="B60" s="6"/>
      <c r="C60" s="10"/>
      <c r="D60" s="10"/>
      <c r="E60" s="20"/>
      <c r="F60" s="20"/>
      <c r="G60" s="20"/>
      <c r="H60" s="20"/>
      <c r="J60" s="64"/>
      <c r="U60" s="65"/>
    </row>
    <row r="61" spans="1:21" ht="87" customHeight="1" x14ac:dyDescent="0.3">
      <c r="A61" s="5" t="s">
        <v>4</v>
      </c>
      <c r="B61" s="6" t="s">
        <v>85</v>
      </c>
      <c r="C61" s="37">
        <v>1</v>
      </c>
      <c r="D61" s="10">
        <f>C61</f>
        <v>1</v>
      </c>
      <c r="E61" s="181" t="s">
        <v>121</v>
      </c>
      <c r="F61" s="181"/>
      <c r="G61" s="181"/>
      <c r="H61" s="181"/>
      <c r="J61" s="71"/>
      <c r="K61" s="72">
        <v>0</v>
      </c>
      <c r="L61" s="72">
        <v>0</v>
      </c>
      <c r="M61" s="72">
        <v>0</v>
      </c>
      <c r="N61" s="72">
        <v>0</v>
      </c>
      <c r="O61" s="72">
        <v>0</v>
      </c>
      <c r="P61" s="73">
        <v>0</v>
      </c>
      <c r="Q61" s="73">
        <v>0</v>
      </c>
      <c r="R61" s="73">
        <v>0</v>
      </c>
      <c r="S61" s="73">
        <v>0</v>
      </c>
      <c r="T61" s="73">
        <v>0</v>
      </c>
      <c r="U61" s="74">
        <f>IF($U$47=5,SUM(P61:T61),IF($U$47=4,SUM(P61:S61),IF($U$47=3,SUM(P61:R61),IF($U$47=2,SUM(P61:Q61),P61))))/$U$47</f>
        <v>0</v>
      </c>
    </row>
    <row r="62" spans="1:21" ht="16.05" customHeight="1" x14ac:dyDescent="0.3">
      <c r="A62" s="5"/>
      <c r="B62" s="6"/>
      <c r="C62" s="45"/>
      <c r="D62" s="10"/>
      <c r="E62" s="59"/>
      <c r="F62" s="59"/>
      <c r="G62" s="59"/>
      <c r="H62" s="59"/>
      <c r="J62" s="64"/>
      <c r="U62" s="65"/>
    </row>
    <row r="63" spans="1:21" ht="49.95" customHeight="1" x14ac:dyDescent="0.3">
      <c r="A63" s="5" t="s">
        <v>6</v>
      </c>
      <c r="B63" s="6" t="s">
        <v>68</v>
      </c>
      <c r="C63" s="37" t="s">
        <v>10</v>
      </c>
      <c r="D63" s="41" t="str">
        <f>IF(C63="Yes","","The residual risk must remain acceptable over the period.")</f>
        <v/>
      </c>
      <c r="E63" s="181" t="s">
        <v>66</v>
      </c>
      <c r="F63" s="181"/>
      <c r="G63" s="181"/>
      <c r="H63" s="181"/>
      <c r="J63" s="64"/>
      <c r="K63" s="75" t="s">
        <v>100</v>
      </c>
      <c r="U63" s="65"/>
    </row>
    <row r="64" spans="1:21" ht="19.95" customHeight="1" x14ac:dyDescent="0.3">
      <c r="A64" s="5"/>
      <c r="B64" s="6"/>
      <c r="C64" s="30"/>
      <c r="D64" s="10"/>
      <c r="E64" s="31"/>
      <c r="F64" s="31"/>
      <c r="G64" s="31"/>
      <c r="H64" s="31"/>
      <c r="J64" s="64"/>
      <c r="U64" s="65"/>
    </row>
    <row r="65" spans="1:21" ht="19.5" customHeight="1" x14ac:dyDescent="0.3">
      <c r="A65" s="183" t="s">
        <v>146</v>
      </c>
      <c r="B65" s="183"/>
      <c r="C65" s="30"/>
      <c r="D65" s="55">
        <f>D51*D52*D53*D54*D55</f>
        <v>0.51030000000000009</v>
      </c>
      <c r="E65" s="33"/>
      <c r="F65" s="31"/>
      <c r="G65" s="31"/>
      <c r="H65" s="31"/>
      <c r="J65" s="64"/>
      <c r="U65" s="65"/>
    </row>
    <row r="66" spans="1:21" x14ac:dyDescent="0.3">
      <c r="J66" s="64"/>
      <c r="U66" s="65"/>
    </row>
    <row r="67" spans="1:21" x14ac:dyDescent="0.3">
      <c r="A67" s="5" t="s">
        <v>39</v>
      </c>
      <c r="C67" s="11"/>
      <c r="D67" s="12">
        <f>D$51*D$52*D$53*D$54*D$55*D$57*D$59*D$61</f>
        <v>0.51030000000000009</v>
      </c>
      <c r="J67" s="64"/>
      <c r="U67" s="65"/>
    </row>
    <row r="68" spans="1:21" x14ac:dyDescent="0.3">
      <c r="A68" s="5"/>
      <c r="C68" s="11"/>
      <c r="D68" s="11"/>
      <c r="J68" s="64"/>
      <c r="U68" s="65"/>
    </row>
    <row r="69" spans="1:21" x14ac:dyDescent="0.3">
      <c r="A69" s="9" t="s">
        <v>32</v>
      </c>
      <c r="C69" s="184" t="str">
        <f>IF($D$67&lt;=(1-$C$30),IF($C$63="Yes","acceptable","not acceptable over time"),"not acceptable")</f>
        <v>not acceptable</v>
      </c>
      <c r="D69" s="185"/>
      <c r="J69" s="64"/>
      <c r="U69" s="65"/>
    </row>
    <row r="70" spans="1:21" x14ac:dyDescent="0.3">
      <c r="A70" s="5"/>
      <c r="C70" s="14"/>
      <c r="D70" s="14"/>
      <c r="J70" s="64"/>
      <c r="U70" s="65"/>
    </row>
    <row r="71" spans="1:21" x14ac:dyDescent="0.3">
      <c r="A71" s="186" t="s">
        <v>17</v>
      </c>
      <c r="B71" s="186"/>
      <c r="C71" s="186"/>
      <c r="D71" s="15">
        <f>IF(LN(1-$D$67)*$C$27=0,"∞",LN(1-0.9)/LN(1-$D$67)*$C$27)</f>
        <v>16.125396450269307</v>
      </c>
      <c r="J71" s="64"/>
      <c r="U71" s="65"/>
    </row>
    <row r="72" spans="1:21" x14ac:dyDescent="0.3">
      <c r="A72" s="186" t="s">
        <v>18</v>
      </c>
      <c r="B72" s="186"/>
      <c r="C72" s="186"/>
      <c r="D72" s="15">
        <f>IF(LN(1-$D$67)*$C$27=0,"∞",LN(1-0.5)/LN(1-$D$67)*$C$27)</f>
        <v>4.8542280235045467</v>
      </c>
      <c r="J72" s="64"/>
      <c r="U72" s="65"/>
    </row>
    <row r="73" spans="1:21" x14ac:dyDescent="0.3">
      <c r="A73" s="180" t="s">
        <v>16</v>
      </c>
      <c r="B73" s="180"/>
      <c r="C73" s="180"/>
      <c r="D73" s="180"/>
      <c r="E73" s="15"/>
      <c r="J73" s="64"/>
      <c r="U73" s="65"/>
    </row>
    <row r="74" spans="1:21" x14ac:dyDescent="0.3">
      <c r="A74" s="58"/>
      <c r="B74" s="58"/>
      <c r="C74" s="58"/>
      <c r="D74" s="58"/>
      <c r="E74" s="15"/>
      <c r="J74" s="76"/>
      <c r="K74" s="77"/>
      <c r="L74" s="77"/>
      <c r="M74" s="77"/>
      <c r="N74" s="77"/>
      <c r="O74" s="77"/>
      <c r="P74" s="77"/>
      <c r="Q74" s="77"/>
      <c r="R74" s="77"/>
      <c r="S74" s="77"/>
      <c r="T74" s="77"/>
      <c r="U74" s="78"/>
    </row>
    <row r="75" spans="1:21" ht="48" customHeight="1" x14ac:dyDescent="0.3">
      <c r="A75" s="178" t="s">
        <v>64</v>
      </c>
      <c r="B75" s="178"/>
      <c r="C75" s="170" t="s">
        <v>186</v>
      </c>
      <c r="D75" s="170"/>
      <c r="E75" s="170"/>
      <c r="F75" s="170"/>
      <c r="G75" s="170"/>
      <c r="H75" s="170"/>
    </row>
    <row r="77" spans="1:21" ht="21" customHeight="1" x14ac:dyDescent="0.3">
      <c r="A77" s="25" t="s">
        <v>58</v>
      </c>
      <c r="B77" s="21"/>
      <c r="C77" s="21"/>
      <c r="D77" s="21"/>
      <c r="E77" s="21"/>
      <c r="F77" s="21"/>
      <c r="G77" s="21"/>
      <c r="H77" s="21"/>
    </row>
    <row r="79" spans="1:21" x14ac:dyDescent="0.3">
      <c r="A79" s="1" t="s">
        <v>34</v>
      </c>
      <c r="C79" s="168" t="str">
        <f>IF(C44="permitted","permitted",IF(C44="not permitted","not permitted",IF(C69="acceptable","permitted","not permitted")))</f>
        <v>not permitted</v>
      </c>
      <c r="D79" s="168"/>
      <c r="G79" s="17" t="s">
        <v>35</v>
      </c>
      <c r="H79" s="103">
        <f>C28</f>
        <v>46447</v>
      </c>
    </row>
    <row r="80" spans="1:21" ht="22.5" customHeight="1" x14ac:dyDescent="0.3">
      <c r="A80" s="1"/>
      <c r="C80" s="57"/>
      <c r="D80" s="57"/>
      <c r="H80" s="35" t="s">
        <v>36</v>
      </c>
    </row>
    <row r="81" spans="1:8" ht="22.5" customHeight="1" x14ac:dyDescent="0.3">
      <c r="A81" s="179" t="s">
        <v>61</v>
      </c>
      <c r="B81" s="179"/>
      <c r="C81" s="57"/>
      <c r="D81" s="17" t="s">
        <v>69</v>
      </c>
      <c r="E81" s="174"/>
      <c r="F81" s="175"/>
      <c r="G81" s="174"/>
      <c r="H81" s="174"/>
    </row>
    <row r="82" spans="1:8" ht="41.55" customHeight="1" thickBot="1" x14ac:dyDescent="0.35">
      <c r="A82" s="170" t="s">
        <v>187</v>
      </c>
      <c r="B82" s="170"/>
      <c r="C82" s="57"/>
      <c r="D82" s="44" t="s">
        <v>59</v>
      </c>
      <c r="E82" s="171"/>
      <c r="F82" s="172"/>
      <c r="G82" s="171"/>
      <c r="H82" s="171"/>
    </row>
    <row r="83" spans="1:8" ht="22.5" customHeight="1" x14ac:dyDescent="0.3">
      <c r="A83" s="173" t="s">
        <v>65</v>
      </c>
      <c r="B83" s="173"/>
      <c r="C83" s="57"/>
      <c r="D83" s="17" t="s">
        <v>60</v>
      </c>
      <c r="E83" s="174"/>
      <c r="F83" s="175"/>
      <c r="G83" s="174"/>
      <c r="H83" s="174"/>
    </row>
    <row r="84" spans="1:8" ht="22.5" customHeight="1" x14ac:dyDescent="0.3">
      <c r="A84" s="1"/>
      <c r="C84" s="57"/>
      <c r="D84" s="57"/>
      <c r="H84" s="35"/>
    </row>
    <row r="85" spans="1:8" ht="109.05" customHeight="1" x14ac:dyDescent="0.3">
      <c r="A85" s="176" t="s">
        <v>945</v>
      </c>
      <c r="B85" s="176"/>
      <c r="C85" s="176"/>
      <c r="D85" s="176"/>
      <c r="E85" s="176"/>
      <c r="F85" s="176"/>
      <c r="G85" s="176"/>
      <c r="H85" s="176"/>
    </row>
    <row r="86" spans="1:8" ht="51" customHeight="1" x14ac:dyDescent="0.3">
      <c r="A86" s="176" t="s">
        <v>946</v>
      </c>
      <c r="B86" s="176"/>
      <c r="C86" s="176"/>
      <c r="D86" s="176"/>
      <c r="E86" s="176"/>
      <c r="F86" s="176"/>
      <c r="G86" s="176"/>
      <c r="H86" s="176"/>
    </row>
    <row r="87" spans="1:8" x14ac:dyDescent="0.3">
      <c r="A87" s="151"/>
      <c r="B87" s="152"/>
      <c r="C87" s="151"/>
      <c r="D87" s="151"/>
      <c r="E87" s="152"/>
      <c r="F87" s="152"/>
      <c r="G87" s="152"/>
      <c r="H87" s="152"/>
    </row>
    <row r="88" spans="1:8" ht="61.95" customHeight="1" x14ac:dyDescent="0.3">
      <c r="A88" s="176" t="s">
        <v>81</v>
      </c>
      <c r="B88" s="176"/>
      <c r="C88" s="176"/>
      <c r="D88" s="176"/>
      <c r="E88" s="176"/>
      <c r="F88" s="176"/>
      <c r="G88" s="176"/>
      <c r="H88" s="176"/>
    </row>
    <row r="89" spans="1:8" ht="40.950000000000003" customHeight="1" x14ac:dyDescent="0.3">
      <c r="A89" s="176" t="s">
        <v>947</v>
      </c>
      <c r="B89" s="176"/>
      <c r="C89" s="176"/>
      <c r="D89" s="176"/>
      <c r="E89" s="176"/>
      <c r="F89" s="176"/>
      <c r="G89" s="176"/>
      <c r="H89" s="176"/>
    </row>
    <row r="90" spans="1:8" ht="17.55" customHeight="1" x14ac:dyDescent="0.3">
      <c r="A90" s="177" t="s">
        <v>82</v>
      </c>
      <c r="B90" s="177"/>
      <c r="C90" s="177"/>
      <c r="D90" s="177"/>
      <c r="E90" s="177"/>
      <c r="F90" s="177"/>
      <c r="G90" s="177"/>
      <c r="H90" s="177"/>
    </row>
    <row r="91" spans="1:8" x14ac:dyDescent="0.3">
      <c r="A91" s="153"/>
      <c r="B91" s="152"/>
      <c r="C91" s="151"/>
      <c r="D91" s="151"/>
      <c r="E91" s="152"/>
      <c r="F91" s="152"/>
      <c r="G91" s="152"/>
      <c r="H91" s="152"/>
    </row>
    <row r="92" spans="1:8" ht="50.55" customHeight="1" x14ac:dyDescent="0.3">
      <c r="A92" s="169" t="s">
        <v>948</v>
      </c>
      <c r="B92" s="169"/>
      <c r="C92" s="169"/>
      <c r="D92" s="169"/>
      <c r="E92" s="169"/>
      <c r="F92" s="169"/>
      <c r="G92" s="169"/>
      <c r="H92" s="169"/>
    </row>
    <row r="93" spans="1:8" ht="39" customHeight="1" x14ac:dyDescent="0.3">
      <c r="A93" s="169" t="s">
        <v>949</v>
      </c>
      <c r="B93" s="169"/>
      <c r="C93" s="169"/>
      <c r="D93" s="169"/>
      <c r="E93" s="169"/>
      <c r="F93" s="169"/>
      <c r="G93" s="169"/>
      <c r="H93" s="169"/>
    </row>
    <row r="94" spans="1:8" ht="51.45" customHeight="1" x14ac:dyDescent="0.3">
      <c r="A94" s="169" t="s">
        <v>173</v>
      </c>
      <c r="B94" s="169"/>
      <c r="C94" s="169"/>
      <c r="D94" s="169"/>
      <c r="E94" s="169"/>
      <c r="F94" s="169"/>
      <c r="G94" s="169"/>
      <c r="H94" s="169"/>
    </row>
    <row r="95" spans="1:8" ht="88.95" customHeight="1" x14ac:dyDescent="0.3">
      <c r="A95" s="169" t="s">
        <v>174</v>
      </c>
      <c r="B95" s="169"/>
      <c r="C95" s="169"/>
      <c r="D95" s="169"/>
      <c r="E95" s="169"/>
      <c r="F95" s="169"/>
      <c r="G95" s="169"/>
      <c r="H95" s="169"/>
    </row>
    <row r="96" spans="1:8" ht="40.049999999999997" customHeight="1" x14ac:dyDescent="0.3">
      <c r="A96" s="169" t="s">
        <v>175</v>
      </c>
      <c r="B96" s="169"/>
      <c r="C96" s="169"/>
      <c r="D96" s="169"/>
      <c r="E96" s="169"/>
      <c r="F96" s="169"/>
      <c r="G96" s="169"/>
      <c r="H96" s="169"/>
    </row>
    <row r="97" spans="1:8" ht="76.5" customHeight="1" x14ac:dyDescent="0.3">
      <c r="A97" s="169" t="s">
        <v>176</v>
      </c>
      <c r="B97" s="169"/>
      <c r="C97" s="169"/>
      <c r="D97" s="169"/>
      <c r="E97" s="169"/>
      <c r="F97" s="169"/>
      <c r="G97" s="169"/>
      <c r="H97" s="169"/>
    </row>
    <row r="98" spans="1:8" ht="29.55" customHeight="1" x14ac:dyDescent="0.3">
      <c r="A98" s="169" t="s">
        <v>177</v>
      </c>
      <c r="B98" s="169"/>
      <c r="C98" s="169"/>
      <c r="D98" s="169"/>
      <c r="E98" s="169"/>
      <c r="F98" s="169"/>
      <c r="G98" s="169"/>
      <c r="H98" s="169"/>
    </row>
    <row r="99" spans="1:8" ht="15.45" customHeight="1" x14ac:dyDescent="0.3">
      <c r="A99" s="169" t="s">
        <v>178</v>
      </c>
      <c r="B99" s="169"/>
      <c r="C99" s="169"/>
      <c r="D99" s="169"/>
      <c r="E99" s="169"/>
      <c r="F99" s="169"/>
      <c r="G99" s="169"/>
      <c r="H99" s="169"/>
    </row>
    <row r="100" spans="1:8" ht="112.5" customHeight="1" x14ac:dyDescent="0.3">
      <c r="A100" s="169" t="s">
        <v>179</v>
      </c>
      <c r="B100" s="169"/>
      <c r="C100" s="169"/>
      <c r="D100" s="169"/>
      <c r="E100" s="169"/>
      <c r="F100" s="169"/>
      <c r="G100" s="169"/>
      <c r="H100" s="169"/>
    </row>
    <row r="101" spans="1:8" ht="87.45" customHeight="1" x14ac:dyDescent="0.3">
      <c r="A101" s="165" t="s">
        <v>954</v>
      </c>
      <c r="B101" s="165"/>
      <c r="C101" s="165"/>
      <c r="D101" s="165"/>
      <c r="E101" s="165"/>
      <c r="F101" s="165"/>
      <c r="G101" s="165"/>
      <c r="H101" s="165"/>
    </row>
    <row r="102" spans="1:8" ht="54" customHeight="1" x14ac:dyDescent="0.3">
      <c r="A102" s="165" t="s">
        <v>939</v>
      </c>
      <c r="B102" s="165"/>
      <c r="C102" s="165"/>
      <c r="D102" s="165"/>
      <c r="E102" s="165"/>
      <c r="F102" s="165"/>
      <c r="G102" s="165"/>
      <c r="H102" s="165"/>
    </row>
    <row r="103" spans="1:8" ht="53.55" customHeight="1" x14ac:dyDescent="0.3">
      <c r="A103" s="165" t="s">
        <v>940</v>
      </c>
      <c r="B103" s="165"/>
      <c r="C103" s="165"/>
      <c r="D103" s="165"/>
      <c r="E103" s="165"/>
      <c r="F103" s="165"/>
      <c r="G103" s="165"/>
      <c r="H103" s="165"/>
    </row>
    <row r="104" spans="1:8" ht="76.05" customHeight="1" x14ac:dyDescent="0.3">
      <c r="A104" s="165" t="s">
        <v>955</v>
      </c>
      <c r="B104" s="165"/>
      <c r="C104" s="165"/>
      <c r="D104" s="165"/>
      <c r="E104" s="165"/>
      <c r="F104" s="165"/>
      <c r="G104" s="165"/>
      <c r="H104" s="165"/>
    </row>
    <row r="105" spans="1:8" ht="27.45" customHeight="1" x14ac:dyDescent="0.3">
      <c r="A105" s="165" t="s">
        <v>941</v>
      </c>
      <c r="B105" s="165"/>
      <c r="C105" s="165"/>
      <c r="D105" s="165"/>
      <c r="E105" s="165"/>
      <c r="F105" s="165"/>
      <c r="G105" s="165"/>
      <c r="H105" s="165"/>
    </row>
    <row r="106" spans="1:8" ht="53.55" customHeight="1" x14ac:dyDescent="0.3">
      <c r="A106" s="165" t="s">
        <v>181</v>
      </c>
      <c r="B106" s="165"/>
      <c r="C106" s="165"/>
      <c r="D106" s="165"/>
      <c r="E106" s="165"/>
      <c r="F106" s="165"/>
      <c r="G106" s="165"/>
      <c r="H106" s="165"/>
    </row>
    <row r="107" spans="1:8" ht="39.450000000000003" customHeight="1" x14ac:dyDescent="0.3">
      <c r="A107" s="165" t="s">
        <v>182</v>
      </c>
      <c r="B107" s="165"/>
      <c r="C107" s="165"/>
      <c r="D107" s="165"/>
      <c r="E107" s="165"/>
      <c r="F107" s="165"/>
      <c r="G107" s="165"/>
      <c r="H107" s="165"/>
    </row>
    <row r="108" spans="1:8" ht="66.45" customHeight="1" x14ac:dyDescent="0.3">
      <c r="A108" s="165" t="s">
        <v>950</v>
      </c>
      <c r="B108" s="165"/>
      <c r="C108" s="165"/>
      <c r="D108" s="165"/>
      <c r="E108" s="165"/>
      <c r="F108" s="165"/>
      <c r="G108" s="165"/>
      <c r="H108" s="165"/>
    </row>
    <row r="109" spans="1:8" x14ac:dyDescent="0.3">
      <c r="A109" s="56"/>
      <c r="B109" s="56"/>
      <c r="C109" s="56"/>
      <c r="D109" s="56"/>
      <c r="E109" s="56"/>
      <c r="F109" s="56"/>
      <c r="G109" s="56"/>
      <c r="H109" s="56"/>
    </row>
    <row r="110" spans="1:8" ht="26.55" customHeight="1" x14ac:dyDescent="0.3">
      <c r="A110" s="166" t="s">
        <v>188</v>
      </c>
      <c r="B110" s="167"/>
      <c r="C110" s="167"/>
      <c r="D110" s="167"/>
      <c r="E110" s="167"/>
      <c r="F110" s="167"/>
      <c r="G110" s="167"/>
      <c r="H110" s="167"/>
    </row>
    <row r="111" spans="1:8" ht="13.95" customHeight="1" x14ac:dyDescent="0.3">
      <c r="C111" s="168"/>
      <c r="D111" s="168"/>
    </row>
    <row r="112" spans="1:8" ht="66.45" customHeight="1" x14ac:dyDescent="0.3">
      <c r="A112" s="164" t="s">
        <v>38</v>
      </c>
      <c r="B112" s="164"/>
      <c r="C112" s="164" t="s">
        <v>87</v>
      </c>
      <c r="D112" s="164"/>
      <c r="E112" s="164"/>
      <c r="F112" s="164"/>
      <c r="G112" s="164"/>
      <c r="H112" s="36"/>
    </row>
    <row r="113" spans="1:8" x14ac:dyDescent="0.3">
      <c r="B113" s="27"/>
      <c r="C113" s="27"/>
      <c r="D113" s="27"/>
      <c r="E113" s="27"/>
      <c r="F113" s="27"/>
      <c r="G113" s="27"/>
      <c r="H113" s="27"/>
    </row>
    <row r="115" spans="1:8" x14ac:dyDescent="0.3">
      <c r="A115" s="42"/>
    </row>
    <row r="116" spans="1:8" x14ac:dyDescent="0.3">
      <c r="A116" s="42" t="s">
        <v>10</v>
      </c>
    </row>
    <row r="117" spans="1:8" x14ac:dyDescent="0.3">
      <c r="A117" s="42" t="s">
        <v>14</v>
      </c>
    </row>
    <row r="118" spans="1:8" x14ac:dyDescent="0.3">
      <c r="A118" s="42"/>
    </row>
  </sheetData>
  <sheetProtection selectLockedCells="1"/>
  <mergeCells count="86">
    <mergeCell ref="C11:H11"/>
    <mergeCell ref="A1:B1"/>
    <mergeCell ref="A2:D2"/>
    <mergeCell ref="A4:B4"/>
    <mergeCell ref="A6:G6"/>
    <mergeCell ref="C10:H10"/>
    <mergeCell ref="E26:H26"/>
    <mergeCell ref="C12:H12"/>
    <mergeCell ref="C13:H13"/>
    <mergeCell ref="C14:H14"/>
    <mergeCell ref="C15:H15"/>
    <mergeCell ref="C16:H16"/>
    <mergeCell ref="C17:H17"/>
    <mergeCell ref="C18:H18"/>
    <mergeCell ref="C19:H19"/>
    <mergeCell ref="C20:F20"/>
    <mergeCell ref="G20:H21"/>
    <mergeCell ref="C21:F21"/>
    <mergeCell ref="J43:U43"/>
    <mergeCell ref="E27:H28"/>
    <mergeCell ref="E29:H30"/>
    <mergeCell ref="C31:D31"/>
    <mergeCell ref="E31:H31"/>
    <mergeCell ref="C32:H32"/>
    <mergeCell ref="E33:H33"/>
    <mergeCell ref="E52:H52"/>
    <mergeCell ref="E38:H38"/>
    <mergeCell ref="E39:H39"/>
    <mergeCell ref="E40:H40"/>
    <mergeCell ref="E41:H41"/>
    <mergeCell ref="E42:H42"/>
    <mergeCell ref="C44:D44"/>
    <mergeCell ref="A46:H46"/>
    <mergeCell ref="K49:O49"/>
    <mergeCell ref="P49:T49"/>
    <mergeCell ref="E51:H51"/>
    <mergeCell ref="A73:D73"/>
    <mergeCell ref="E53:H53"/>
    <mergeCell ref="E54:H54"/>
    <mergeCell ref="E55:H55"/>
    <mergeCell ref="E57:H57"/>
    <mergeCell ref="E59:H59"/>
    <mergeCell ref="E61:H61"/>
    <mergeCell ref="E63:H63"/>
    <mergeCell ref="A65:B65"/>
    <mergeCell ref="C69:D69"/>
    <mergeCell ref="A71:C71"/>
    <mergeCell ref="A72:C72"/>
    <mergeCell ref="A75:B75"/>
    <mergeCell ref="C75:H75"/>
    <mergeCell ref="C79:D79"/>
    <mergeCell ref="A81:B81"/>
    <mergeCell ref="E81:F81"/>
    <mergeCell ref="G81:H81"/>
    <mergeCell ref="A92:H92"/>
    <mergeCell ref="A82:B82"/>
    <mergeCell ref="E82:F82"/>
    <mergeCell ref="G82:H82"/>
    <mergeCell ref="A83:B83"/>
    <mergeCell ref="E83:F83"/>
    <mergeCell ref="G83:H83"/>
    <mergeCell ref="A85:H85"/>
    <mergeCell ref="A86:H86"/>
    <mergeCell ref="A88:H88"/>
    <mergeCell ref="A89:H89"/>
    <mergeCell ref="A90:H90"/>
    <mergeCell ref="A104:H104"/>
    <mergeCell ref="A93:H93"/>
    <mergeCell ref="A94:H94"/>
    <mergeCell ref="A95:H95"/>
    <mergeCell ref="A96:H96"/>
    <mergeCell ref="A97:H97"/>
    <mergeCell ref="A98:H98"/>
    <mergeCell ref="A99:H99"/>
    <mergeCell ref="A100:H100"/>
    <mergeCell ref="A101:H101"/>
    <mergeCell ref="A102:H102"/>
    <mergeCell ref="A103:H103"/>
    <mergeCell ref="A112:B112"/>
    <mergeCell ref="C112:G112"/>
    <mergeCell ref="A105:H105"/>
    <mergeCell ref="A106:H106"/>
    <mergeCell ref="A107:H107"/>
    <mergeCell ref="A108:H108"/>
    <mergeCell ref="A110:H110"/>
    <mergeCell ref="C111:D111"/>
  </mergeCells>
  <conditionalFormatting sqref="A53:B53">
    <cfRule type="expression" dxfId="337" priority="4">
      <formula>IF($C$44="permitted",TRUE,FALSE)</formula>
    </cfRule>
    <cfRule type="expression" dxfId="336" priority="5">
      <formula>IF($C$44="not permitted",TRUE,FALSE)</formula>
    </cfRule>
  </conditionalFormatting>
  <conditionalFormatting sqref="A61:B63">
    <cfRule type="expression" dxfId="335" priority="54">
      <formula>IF($C$44="not permitted",TRUE,FALSE)</formula>
    </cfRule>
    <cfRule type="expression" dxfId="334" priority="53">
      <formula>IF($C$44="permitted",TRUE,FALSE)</formula>
    </cfRule>
  </conditionalFormatting>
  <conditionalFormatting sqref="A47:H52">
    <cfRule type="expression" dxfId="333" priority="32">
      <formula>IF($C$44="permitted",TRUE,FALSE)</formula>
    </cfRule>
    <cfRule type="expression" dxfId="332" priority="33">
      <formula>IF($C$44="not permitted",TRUE,FALSE)</formula>
    </cfRule>
  </conditionalFormatting>
  <conditionalFormatting sqref="A54:H58">
    <cfRule type="expression" dxfId="331" priority="23">
      <formula>IF($C$44="permitted",TRUE,FALSE)</formula>
    </cfRule>
    <cfRule type="expression" dxfId="330" priority="24">
      <formula>IF($C$44="not permitted",TRUE,FALSE)</formula>
    </cfRule>
  </conditionalFormatting>
  <conditionalFormatting sqref="A60:H60 C63 A46 A64:H64 A65 C65:H65 A75 C75:H75 A76:H76">
    <cfRule type="expression" dxfId="329" priority="59">
      <formula>IF($C$44="not permitted",TRUE,FALSE)</formula>
    </cfRule>
    <cfRule type="expression" dxfId="328" priority="58">
      <formula>IF($C$44="permitted",TRUE,FALSE)</formula>
    </cfRule>
  </conditionalFormatting>
  <conditionalFormatting sqref="A66:H74">
    <cfRule type="expression" dxfId="327" priority="6">
      <formula>IF($C$44="permitted",TRUE,FALSE)</formula>
    </cfRule>
    <cfRule type="expression" dxfId="326" priority="7">
      <formula>IF($C$44="not permitted",TRUE,FALSE)</formula>
    </cfRule>
  </conditionalFormatting>
  <conditionalFormatting sqref="A59:I59">
    <cfRule type="expression" dxfId="325" priority="20">
      <formula>IF($C$44="permitted",TRUE,FALSE)</formula>
    </cfRule>
    <cfRule type="expression" dxfId="324" priority="21">
      <formula>IF($C$44="not permitted",TRUE,FALSE)</formula>
    </cfRule>
  </conditionalFormatting>
  <conditionalFormatting sqref="C55:C65">
    <cfRule type="expression" dxfId="323" priority="61">
      <formula>IF($H55="x",TRUE,FALSE)</formula>
    </cfRule>
  </conditionalFormatting>
  <conditionalFormatting sqref="C44:D44">
    <cfRule type="cellIs" dxfId="322" priority="10" operator="equal">
      <formula>"not permitted"</formula>
    </cfRule>
    <cfRule type="cellIs" dxfId="321" priority="11" operator="equal">
      <formula>"permitted"</formula>
    </cfRule>
    <cfRule type="cellIs" dxfId="320" priority="12" operator="equal">
      <formula>"permitted, subject to Step 4"</formula>
    </cfRule>
  </conditionalFormatting>
  <conditionalFormatting sqref="C51:D54">
    <cfRule type="expression" dxfId="319" priority="77">
      <formula>IF($H51="x",TRUE,FALSE)</formula>
    </cfRule>
  </conditionalFormatting>
  <conditionalFormatting sqref="C69:D70">
    <cfRule type="expression" dxfId="318" priority="8">
      <formula>IF($C$69&lt;&gt;"acceptable",TRUE,FALSE)</formula>
    </cfRule>
    <cfRule type="expression" dxfId="317" priority="9">
      <formula>IF($C$69="acceptable",TRUE,FALSE)</formula>
    </cfRule>
  </conditionalFormatting>
  <conditionalFormatting sqref="C79:D84">
    <cfRule type="cellIs" dxfId="316" priority="65" operator="equal">
      <formula>"not permitted"</formula>
    </cfRule>
    <cfRule type="colorScale" priority="67">
      <colorScale>
        <cfvo type="min"/>
        <cfvo type="max"/>
        <color rgb="FFFF7128"/>
        <color rgb="FFFFEF9C"/>
      </colorScale>
    </cfRule>
    <cfRule type="cellIs" dxfId="315" priority="66" operator="equal">
      <formula>"permitted"</formula>
    </cfRule>
  </conditionalFormatting>
  <conditionalFormatting sqref="C87:D87 C91:D91">
    <cfRule type="cellIs" dxfId="314" priority="2" operator="equal">
      <formula>"permitted"</formula>
    </cfRule>
    <cfRule type="colorScale" priority="3">
      <colorScale>
        <cfvo type="min"/>
        <cfvo type="max"/>
        <color rgb="FFFF7128"/>
        <color rgb="FFFFEF9C"/>
      </colorScale>
    </cfRule>
    <cfRule type="cellIs" dxfId="313" priority="1" operator="equal">
      <formula>"not permitted"</formula>
    </cfRule>
  </conditionalFormatting>
  <conditionalFormatting sqref="C111:D111">
    <cfRule type="cellIs" dxfId="312" priority="62" operator="equal">
      <formula>"not permitted"</formula>
    </cfRule>
    <cfRule type="cellIs" dxfId="311" priority="63" operator="equal">
      <formula>"permitted"</formula>
    </cfRule>
    <cfRule type="colorScale" priority="64">
      <colorScale>
        <cfvo type="min"/>
        <cfvo type="max"/>
        <color rgb="FFFF7128"/>
        <color rgb="FFFFEF9C"/>
      </colorScale>
    </cfRule>
  </conditionalFormatting>
  <conditionalFormatting sqref="C51:H63">
    <cfRule type="expression" dxfId="310" priority="13">
      <formula>IF($J51="x",TRUE,FALSE)</formula>
    </cfRule>
  </conditionalFormatting>
  <conditionalFormatting sqref="C53:H53">
    <cfRule type="expression" dxfId="309" priority="29">
      <formula>IF($C$44="permitted",TRUE,FALSE)</formula>
    </cfRule>
    <cfRule type="expression" dxfId="308" priority="30">
      <formula>IF($C$44="not permitted",TRUE,FALSE)</formula>
    </cfRule>
  </conditionalFormatting>
  <conditionalFormatting sqref="C61:H62">
    <cfRule type="expression" dxfId="307" priority="17">
      <formula>IF($C$44="permitted",TRUE,FALSE)</formula>
    </cfRule>
    <cfRule type="expression" dxfId="306" priority="18">
      <formula>IF($C$44="not permitted",TRUE,FALSE)</formula>
    </cfRule>
  </conditionalFormatting>
  <conditionalFormatting sqref="D55:D62">
    <cfRule type="expression" dxfId="305" priority="60">
      <formula>IF($H55="x",TRUE,FALSE)</formula>
    </cfRule>
  </conditionalFormatting>
  <conditionalFormatting sqref="D64:D65">
    <cfRule type="expression" dxfId="304" priority="68">
      <formula>IF($H64="x",TRUE,FALSE)</formula>
    </cfRule>
  </conditionalFormatting>
  <conditionalFormatting sqref="E63:H63">
    <cfRule type="expression" dxfId="303" priority="14">
      <formula>IF($C$44="permitted",TRUE,FALSE)</formula>
    </cfRule>
    <cfRule type="expression" dxfId="302" priority="15">
      <formula>IF($C$44="not permitted",TRUE,FALSE)</formula>
    </cfRule>
  </conditionalFormatting>
  <conditionalFormatting sqref="F79:H80 F84:H84">
    <cfRule type="expression" dxfId="301" priority="55">
      <formula>IF($C$79="permitted",FALSE,TRUE)</formula>
    </cfRule>
  </conditionalFormatting>
  <dataValidations count="1">
    <dataValidation type="list" allowBlank="1" showInputMessage="1" showErrorMessage="1" sqref="C38:C42 C57 C63" xr:uid="{FD195139-EEED-4AB9-866F-A74F1367FF51}">
      <formula1>"Yes,No"</formula1>
    </dataValidation>
  </dataValidations>
  <pageMargins left="0.7" right="0.7" top="0.78740157499999996" bottom="0.78740157499999996" header="0.3" footer="0.3"/>
  <pageSetup paperSize="9" scale="6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E40FD-2733-4A21-BF43-9E1FFDA19CD8}">
  <sheetPr>
    <pageSetUpPr fitToPage="1"/>
  </sheetPr>
  <dimension ref="A1:U128"/>
  <sheetViews>
    <sheetView zoomScale="85" zoomScaleNormal="85" workbookViewId="0">
      <selection sqref="A1:B1"/>
    </sheetView>
  </sheetViews>
  <sheetFormatPr baseColWidth="10" defaultRowHeight="14.4" x14ac:dyDescent="0.3"/>
  <cols>
    <col min="1" max="1" width="5.6640625" customWidth="1"/>
    <col min="2" max="2" width="61.5546875" customWidth="1"/>
    <col min="3" max="3" width="14.5546875" customWidth="1"/>
    <col min="4" max="5" width="12.33203125" customWidth="1"/>
    <col min="6" max="6" width="9.88671875" customWidth="1"/>
    <col min="8" max="8" width="11.44140625" customWidth="1"/>
    <col min="10" max="10" width="7.44140625" customWidth="1"/>
    <col min="11" max="20" width="5.6640625" customWidth="1"/>
    <col min="21" max="21" width="11.109375" customWidth="1"/>
  </cols>
  <sheetData>
    <row r="1" spans="1:11" ht="28.5" customHeight="1" x14ac:dyDescent="0.3">
      <c r="A1" s="163" t="s">
        <v>70</v>
      </c>
      <c r="B1" s="163"/>
    </row>
    <row r="2" spans="1:11" ht="25.95" customHeight="1" x14ac:dyDescent="0.3">
      <c r="A2" s="198" t="s">
        <v>151</v>
      </c>
      <c r="B2" s="198"/>
      <c r="C2" s="198"/>
      <c r="D2" s="198"/>
      <c r="H2" s="34" t="s">
        <v>79</v>
      </c>
      <c r="I2" s="17"/>
      <c r="J2" s="17"/>
      <c r="K2" s="17"/>
    </row>
    <row r="3" spans="1:11" x14ac:dyDescent="0.3">
      <c r="H3" s="26" t="s">
        <v>20</v>
      </c>
      <c r="I3" s="17"/>
      <c r="J3" s="17"/>
    </row>
    <row r="4" spans="1:11" x14ac:dyDescent="0.3">
      <c r="A4" s="199" t="s">
        <v>778</v>
      </c>
      <c r="B4" s="199"/>
      <c r="C4" s="97" t="s">
        <v>543</v>
      </c>
    </row>
    <row r="6" spans="1:11" ht="52.5" customHeight="1" x14ac:dyDescent="0.3">
      <c r="A6" s="186" t="s">
        <v>477</v>
      </c>
      <c r="B6" s="186"/>
      <c r="C6" s="186"/>
      <c r="D6" s="186"/>
      <c r="E6" s="186"/>
      <c r="F6" s="186"/>
      <c r="G6" s="186"/>
      <c r="H6" s="46"/>
    </row>
    <row r="8" spans="1:11" ht="21" customHeight="1" x14ac:dyDescent="0.3">
      <c r="A8" s="25" t="s">
        <v>73</v>
      </c>
      <c r="B8" s="21"/>
      <c r="C8" s="21"/>
      <c r="D8" s="21"/>
      <c r="E8" s="21"/>
      <c r="F8" s="21"/>
      <c r="G8" s="21"/>
      <c r="H8" s="21"/>
    </row>
    <row r="10" spans="1:11" ht="16.5" customHeight="1" x14ac:dyDescent="0.3">
      <c r="A10" s="3" t="s">
        <v>0</v>
      </c>
      <c r="B10" s="3" t="s">
        <v>56</v>
      </c>
      <c r="C10" s="193" t="s">
        <v>478</v>
      </c>
      <c r="D10" s="193"/>
      <c r="E10" s="193"/>
      <c r="F10" s="193"/>
      <c r="G10" s="193"/>
      <c r="H10" s="193"/>
    </row>
    <row r="11" spans="1:11" ht="16.5" customHeight="1" x14ac:dyDescent="0.3">
      <c r="A11" s="3" t="s">
        <v>1</v>
      </c>
      <c r="B11" s="3" t="s">
        <v>45</v>
      </c>
      <c r="C11" s="193" t="s">
        <v>479</v>
      </c>
      <c r="D11" s="193"/>
      <c r="E11" s="193"/>
      <c r="F11" s="193"/>
      <c r="G11" s="193"/>
      <c r="H11" s="193"/>
    </row>
    <row r="12" spans="1:11" ht="16.5" customHeight="1" x14ac:dyDescent="0.3">
      <c r="A12" s="3" t="s">
        <v>2</v>
      </c>
      <c r="B12" s="3" t="s">
        <v>55</v>
      </c>
      <c r="C12" s="193" t="s">
        <v>544</v>
      </c>
      <c r="D12" s="193"/>
      <c r="E12" s="193"/>
      <c r="F12" s="193"/>
      <c r="G12" s="193"/>
      <c r="H12" s="193"/>
    </row>
    <row r="13" spans="1:11" ht="16.5" customHeight="1" x14ac:dyDescent="0.3">
      <c r="A13" s="3" t="s">
        <v>4</v>
      </c>
      <c r="B13" s="3" t="s">
        <v>51</v>
      </c>
      <c r="C13" s="193" t="s">
        <v>545</v>
      </c>
      <c r="D13" s="193"/>
      <c r="E13" s="193"/>
      <c r="F13" s="193"/>
      <c r="G13" s="193"/>
      <c r="H13" s="193"/>
    </row>
    <row r="14" spans="1:11" ht="16.5" customHeight="1" x14ac:dyDescent="0.3">
      <c r="A14" s="3" t="s">
        <v>5</v>
      </c>
      <c r="B14" s="3" t="s">
        <v>47</v>
      </c>
      <c r="C14" s="196" t="s">
        <v>482</v>
      </c>
      <c r="D14" s="196"/>
      <c r="E14" s="196"/>
      <c r="F14" s="196"/>
      <c r="G14" s="196"/>
      <c r="H14" s="196"/>
    </row>
    <row r="15" spans="1:11" ht="16.5" customHeight="1" x14ac:dyDescent="0.3">
      <c r="A15" s="3" t="s">
        <v>6</v>
      </c>
      <c r="B15" s="3" t="s">
        <v>71</v>
      </c>
      <c r="C15" s="193" t="s">
        <v>483</v>
      </c>
      <c r="D15" s="193"/>
      <c r="E15" s="193"/>
      <c r="F15" s="193"/>
      <c r="G15" s="193"/>
      <c r="H15" s="193"/>
    </row>
    <row r="16" spans="1:11" ht="18" customHeight="1" x14ac:dyDescent="0.3">
      <c r="A16" s="3" t="s">
        <v>7</v>
      </c>
      <c r="B16" s="3" t="s">
        <v>48</v>
      </c>
      <c r="C16" s="193" t="s">
        <v>484</v>
      </c>
      <c r="D16" s="193"/>
      <c r="E16" s="193"/>
      <c r="F16" s="193"/>
      <c r="G16" s="193"/>
      <c r="H16" s="193"/>
    </row>
    <row r="17" spans="1:8" ht="16.05" customHeight="1" x14ac:dyDescent="0.3">
      <c r="A17" s="3" t="s">
        <v>11</v>
      </c>
      <c r="B17" s="3" t="s">
        <v>74</v>
      </c>
      <c r="C17" s="193" t="s">
        <v>116</v>
      </c>
      <c r="D17" s="193"/>
      <c r="E17" s="193"/>
      <c r="F17" s="193"/>
      <c r="G17" s="193"/>
      <c r="H17" s="193"/>
    </row>
    <row r="18" spans="1:8" ht="29.55" customHeight="1" x14ac:dyDescent="0.3">
      <c r="A18" s="3" t="s">
        <v>12</v>
      </c>
      <c r="B18" s="3" t="s">
        <v>49</v>
      </c>
      <c r="C18" s="193" t="s">
        <v>546</v>
      </c>
      <c r="D18" s="193"/>
      <c r="E18" s="193"/>
      <c r="F18" s="193"/>
      <c r="G18" s="193"/>
      <c r="H18" s="193"/>
    </row>
    <row r="19" spans="1:8" ht="33" customHeight="1" x14ac:dyDescent="0.3">
      <c r="A19" s="3" t="s">
        <v>153</v>
      </c>
      <c r="B19" s="3" t="s">
        <v>155</v>
      </c>
      <c r="C19" s="193" t="s">
        <v>486</v>
      </c>
      <c r="D19" s="193"/>
      <c r="E19" s="193"/>
      <c r="F19" s="193"/>
      <c r="G19" s="193"/>
      <c r="H19" s="193"/>
    </row>
    <row r="20" spans="1:8" ht="18" customHeight="1" x14ac:dyDescent="0.3">
      <c r="A20" s="3" t="s">
        <v>76</v>
      </c>
      <c r="B20" s="3" t="s">
        <v>46</v>
      </c>
      <c r="C20" s="193" t="s">
        <v>444</v>
      </c>
      <c r="D20" s="193"/>
      <c r="E20" s="193"/>
      <c r="F20" s="193"/>
      <c r="G20" s="197" t="s">
        <v>78</v>
      </c>
      <c r="H20" s="197"/>
    </row>
    <row r="21" spans="1:8" ht="16.95" customHeight="1" x14ac:dyDescent="0.3">
      <c r="A21" s="3" t="s">
        <v>154</v>
      </c>
      <c r="B21" s="3" t="s">
        <v>50</v>
      </c>
      <c r="C21" s="193" t="s">
        <v>444</v>
      </c>
      <c r="D21" s="193"/>
      <c r="E21" s="193"/>
      <c r="F21" s="193"/>
      <c r="G21" s="197"/>
      <c r="H21" s="197"/>
    </row>
    <row r="22" spans="1:8" x14ac:dyDescent="0.3">
      <c r="A22" s="3"/>
      <c r="C22" s="3"/>
      <c r="G22" s="4"/>
    </row>
    <row r="23" spans="1:8" ht="21" customHeight="1" x14ac:dyDescent="0.3">
      <c r="A23" s="25" t="s">
        <v>8</v>
      </c>
      <c r="B23" s="21"/>
      <c r="C23" s="23"/>
      <c r="D23" s="21"/>
      <c r="E23" s="21"/>
      <c r="F23" s="21"/>
      <c r="G23" s="21"/>
      <c r="H23" s="21"/>
    </row>
    <row r="24" spans="1:8" s="24" customFormat="1" ht="8.5500000000000007" customHeight="1" x14ac:dyDescent="0.3"/>
    <row r="25" spans="1:8" ht="16.2" x14ac:dyDescent="0.3">
      <c r="A25" s="3"/>
      <c r="B25" s="60"/>
      <c r="C25" s="3"/>
      <c r="H25" s="18" t="s">
        <v>62</v>
      </c>
    </row>
    <row r="26" spans="1:8" x14ac:dyDescent="0.3">
      <c r="A26" s="3" t="s">
        <v>0</v>
      </c>
      <c r="B26" s="3" t="s">
        <v>21</v>
      </c>
      <c r="C26" s="126">
        <v>44621</v>
      </c>
      <c r="E26" s="195"/>
      <c r="F26" s="195"/>
      <c r="G26" s="195"/>
      <c r="H26" s="195"/>
    </row>
    <row r="27" spans="1:8" x14ac:dyDescent="0.3">
      <c r="A27" s="3" t="s">
        <v>1</v>
      </c>
      <c r="B27" s="3" t="s">
        <v>22</v>
      </c>
      <c r="C27" s="39">
        <v>3</v>
      </c>
      <c r="E27" s="181" t="s">
        <v>28</v>
      </c>
      <c r="F27" s="181"/>
      <c r="G27" s="181"/>
      <c r="H27" s="181"/>
    </row>
    <row r="28" spans="1:8" ht="16.5" customHeight="1" x14ac:dyDescent="0.3">
      <c r="A28" s="3"/>
      <c r="B28" s="3" t="s">
        <v>15</v>
      </c>
      <c r="C28" s="127">
        <f>DATE(YEAR($C$26)+$C$27,MONTH($C$26),DAY($C$26))</f>
        <v>45717</v>
      </c>
      <c r="E28" s="181"/>
      <c r="F28" s="181"/>
      <c r="G28" s="181"/>
      <c r="H28" s="181"/>
    </row>
    <row r="29" spans="1:8" ht="90" customHeight="1" x14ac:dyDescent="0.3">
      <c r="A29" s="3" t="s">
        <v>2</v>
      </c>
      <c r="B29" s="79" t="s">
        <v>160</v>
      </c>
      <c r="C29" s="40">
        <v>30</v>
      </c>
      <c r="D29" s="54" t="str">
        <f>"(= in total "&amp;TEXT($C$29+$C$27,"####0")&amp;" years)"</f>
        <v>(= in total 33 years)</v>
      </c>
      <c r="E29" s="181" t="s">
        <v>126</v>
      </c>
      <c r="F29" s="181"/>
      <c r="G29" s="181"/>
      <c r="H29" s="181"/>
    </row>
    <row r="30" spans="1:8" ht="62.55" customHeight="1" x14ac:dyDescent="0.3">
      <c r="A30" s="3"/>
      <c r="B30" s="79" t="s">
        <v>777</v>
      </c>
      <c r="C30" s="13">
        <f>EXP(LN(1-0.5)/($C$29+$C$27)*$C$27)</f>
        <v>0.93893091066170631</v>
      </c>
      <c r="D30" s="54" t="str">
        <f>TEXT(IF(LN($C$30)*$C$27=0,"∞",LN(1-0.5)/LN($C$30)*$C$27)-$C$27,"####0")</f>
        <v>30</v>
      </c>
      <c r="E30" s="181"/>
      <c r="F30" s="181"/>
      <c r="G30" s="181"/>
      <c r="H30" s="181"/>
    </row>
    <row r="31" spans="1:8" x14ac:dyDescent="0.3">
      <c r="A31" s="3" t="s">
        <v>4</v>
      </c>
      <c r="B31" s="53" t="s">
        <v>23</v>
      </c>
      <c r="C31" s="193" t="s">
        <v>545</v>
      </c>
      <c r="D31" s="193"/>
      <c r="E31" s="194" t="s">
        <v>63</v>
      </c>
      <c r="F31" s="194"/>
      <c r="G31" s="194"/>
      <c r="H31" s="194"/>
    </row>
    <row r="32" spans="1:8" ht="301.95" customHeight="1" x14ac:dyDescent="0.3">
      <c r="A32" s="3" t="s">
        <v>5</v>
      </c>
      <c r="B32" s="6" t="s">
        <v>13</v>
      </c>
      <c r="C32" s="193" t="s">
        <v>547</v>
      </c>
      <c r="D32" s="193"/>
      <c r="E32" s="193"/>
      <c r="F32" s="193"/>
      <c r="G32" s="193"/>
      <c r="H32" s="193"/>
    </row>
    <row r="33" spans="1:21" ht="30.6" x14ac:dyDescent="0.3">
      <c r="A33" s="3" t="s">
        <v>6</v>
      </c>
      <c r="B33" s="2" t="s">
        <v>488</v>
      </c>
      <c r="C33" s="37">
        <v>0.5</v>
      </c>
      <c r="E33" s="181" t="s">
        <v>29</v>
      </c>
      <c r="F33" s="181"/>
      <c r="G33" s="181"/>
      <c r="H33" s="181"/>
    </row>
    <row r="35" spans="1:21" ht="21" customHeight="1" x14ac:dyDescent="0.3">
      <c r="A35" s="25" t="s">
        <v>9</v>
      </c>
      <c r="B35" s="22"/>
      <c r="C35" s="21"/>
      <c r="D35" s="21"/>
      <c r="E35" s="21"/>
      <c r="F35" s="21"/>
      <c r="G35" s="21"/>
      <c r="H35" s="21"/>
    </row>
    <row r="36" spans="1:21" ht="9.4499999999999993" customHeight="1" x14ac:dyDescent="0.3">
      <c r="A36" s="24"/>
      <c r="B36" s="1"/>
    </row>
    <row r="37" spans="1:21" x14ac:dyDescent="0.3">
      <c r="H37" s="18" t="s">
        <v>62</v>
      </c>
    </row>
    <row r="38" spans="1:21" ht="66.45" customHeight="1" x14ac:dyDescent="0.3">
      <c r="A38" s="6" t="s">
        <v>0</v>
      </c>
      <c r="B38" s="80" t="s">
        <v>161</v>
      </c>
      <c r="C38" s="38" t="s">
        <v>14</v>
      </c>
      <c r="D38" s="41" t="str">
        <f>IF(C38="Yes","Describe why you still do not pursue this option","")</f>
        <v/>
      </c>
      <c r="E38" s="181" t="s">
        <v>489</v>
      </c>
      <c r="F38" s="181"/>
      <c r="G38" s="181"/>
      <c r="H38" s="181"/>
    </row>
    <row r="39" spans="1:21" ht="51" customHeight="1" x14ac:dyDescent="0.3">
      <c r="A39" s="6" t="s">
        <v>1</v>
      </c>
      <c r="B39" s="6" t="s">
        <v>548</v>
      </c>
      <c r="C39" s="38" t="s">
        <v>14</v>
      </c>
      <c r="D39" s="41" t="str">
        <f>IF(C39="Yes","Make sure that the prerequisites are fulfilled!","")</f>
        <v/>
      </c>
      <c r="E39" s="181" t="s">
        <v>491</v>
      </c>
      <c r="F39" s="181"/>
      <c r="G39" s="181"/>
      <c r="H39" s="181"/>
    </row>
    <row r="40" spans="1:21" ht="37.049999999999997" customHeight="1" x14ac:dyDescent="0.3">
      <c r="A40" s="6" t="s">
        <v>2</v>
      </c>
      <c r="B40" s="80" t="s">
        <v>162</v>
      </c>
      <c r="C40" s="38" t="s">
        <v>14</v>
      </c>
      <c r="D40" s="41" t="str">
        <f>IF(C40="Yes","Risk of lawful interception! Get encryption","Ensure that data remains encrypted")</f>
        <v>Ensure that data remains encrypted</v>
      </c>
      <c r="E40" s="181" t="s">
        <v>549</v>
      </c>
      <c r="F40" s="181"/>
      <c r="G40" s="181"/>
      <c r="H40" s="181"/>
    </row>
    <row r="41" spans="1:21" ht="43.2" x14ac:dyDescent="0.3">
      <c r="A41" s="6" t="s">
        <v>4</v>
      </c>
      <c r="B41" s="80" t="s">
        <v>163</v>
      </c>
      <c r="C41" s="38" t="s">
        <v>10</v>
      </c>
      <c r="D41" s="41" t="str">
        <f>IF(C41="Yes","Foreign lawful access is at least technically possible","Ensure that data remains encrypted")</f>
        <v>Foreign lawful access is at least technically possible</v>
      </c>
      <c r="E41" s="181" t="s">
        <v>493</v>
      </c>
      <c r="F41" s="181"/>
      <c r="G41" s="181"/>
      <c r="H41" s="181"/>
    </row>
    <row r="42" spans="1:21" ht="88.95" customHeight="1" x14ac:dyDescent="0.3">
      <c r="A42" s="6" t="s">
        <v>5</v>
      </c>
      <c r="B42" s="80" t="s">
        <v>164</v>
      </c>
      <c r="C42" s="38" t="s">
        <v>10</v>
      </c>
      <c r="D42" s="41" t="str">
        <f>IF(C42="Yes","Ensure that the mechanism remains in place and is complied with","Enter into the EU SCC, for instance, and ensure compliance")</f>
        <v>Ensure that the mechanism remains in place and is complied with</v>
      </c>
      <c r="E42" s="181" t="s">
        <v>494</v>
      </c>
      <c r="F42" s="181"/>
      <c r="G42" s="181"/>
      <c r="H42" s="181"/>
    </row>
    <row r="43" spans="1:21" x14ac:dyDescent="0.3">
      <c r="A43" s="6"/>
      <c r="B43" s="6"/>
      <c r="E43" s="6"/>
      <c r="F43" s="6"/>
      <c r="J43" s="192" t="s">
        <v>152</v>
      </c>
      <c r="K43" s="192"/>
      <c r="L43" s="192"/>
      <c r="M43" s="192"/>
      <c r="N43" s="192"/>
      <c r="O43" s="192"/>
      <c r="P43" s="192"/>
      <c r="Q43" s="192"/>
      <c r="R43" s="192"/>
      <c r="S43" s="192"/>
      <c r="T43" s="192"/>
      <c r="U43" s="192"/>
    </row>
    <row r="44" spans="1:21" ht="30" customHeight="1" x14ac:dyDescent="0.3">
      <c r="A44" s="19" t="s">
        <v>19</v>
      </c>
      <c r="B44" s="7"/>
      <c r="C44" s="187" t="str">
        <f>IF(C39="Yes","permitted",IF(C40="Yes","not permitted",IF(C41="No","permitted",IF(C42="No","not permitted","permitted, subject to Step 4"))))</f>
        <v>permitted, subject to Step 4</v>
      </c>
      <c r="D44" s="188"/>
      <c r="E44" s="6"/>
      <c r="F44" s="6"/>
      <c r="J44" s="61"/>
      <c r="K44" s="62"/>
      <c r="L44" s="62"/>
      <c r="M44" s="62"/>
      <c r="N44" s="62"/>
      <c r="O44" s="62"/>
      <c r="P44" s="62"/>
      <c r="Q44" s="62"/>
      <c r="R44" s="62"/>
      <c r="S44" s="62"/>
      <c r="T44" s="62"/>
      <c r="U44" s="63"/>
    </row>
    <row r="45" spans="1:21" x14ac:dyDescent="0.3">
      <c r="A45" s="6"/>
      <c r="B45" s="6"/>
      <c r="C45" s="6"/>
      <c r="D45" s="6"/>
      <c r="E45" s="6"/>
      <c r="F45" s="6"/>
      <c r="J45" s="64"/>
      <c r="U45" s="65"/>
    </row>
    <row r="46" spans="1:21" ht="21" customHeight="1" x14ac:dyDescent="0.3">
      <c r="A46" s="189" t="s">
        <v>495</v>
      </c>
      <c r="B46" s="189"/>
      <c r="C46" s="189"/>
      <c r="D46" s="189"/>
      <c r="E46" s="189"/>
      <c r="F46" s="189"/>
      <c r="G46" s="189"/>
      <c r="H46" s="189"/>
      <c r="J46" s="64"/>
      <c r="U46" s="65"/>
    </row>
    <row r="47" spans="1:21" ht="43.05" customHeight="1" x14ac:dyDescent="0.35">
      <c r="A47" s="28"/>
      <c r="B47" s="6"/>
      <c r="C47" s="203" t="s">
        <v>579</v>
      </c>
      <c r="D47" s="203"/>
      <c r="E47" s="203"/>
      <c r="F47" s="203"/>
      <c r="G47" s="203"/>
      <c r="H47" s="203"/>
      <c r="J47" s="64"/>
      <c r="K47" s="50" t="s">
        <v>88</v>
      </c>
      <c r="T47" s="34" t="s">
        <v>89</v>
      </c>
      <c r="U47" s="65">
        <v>3</v>
      </c>
    </row>
    <row r="48" spans="1:21" ht="46.8" x14ac:dyDescent="0.3">
      <c r="A48" s="6"/>
      <c r="B48" s="6"/>
      <c r="C48" s="43" t="s">
        <v>80</v>
      </c>
      <c r="D48" s="49" t="s">
        <v>497</v>
      </c>
      <c r="E48" s="6"/>
      <c r="F48" s="6"/>
      <c r="H48" s="18" t="s">
        <v>62</v>
      </c>
      <c r="J48" s="64"/>
      <c r="U48" s="65"/>
    </row>
    <row r="49" spans="1:21" ht="61.5" customHeight="1" x14ac:dyDescent="0.3">
      <c r="A49" s="5" t="s">
        <v>0</v>
      </c>
      <c r="B49" s="80" t="s">
        <v>550</v>
      </c>
      <c r="C49" s="8"/>
      <c r="D49" s="6"/>
      <c r="E49" s="6"/>
      <c r="F49" s="6"/>
      <c r="J49" s="64"/>
      <c r="U49" s="65"/>
    </row>
    <row r="50" spans="1:21" ht="73.95" customHeight="1" x14ac:dyDescent="0.3">
      <c r="A50" s="5"/>
      <c r="B50" s="80" t="s">
        <v>551</v>
      </c>
      <c r="C50" s="37">
        <v>0.01</v>
      </c>
      <c r="D50" s="10">
        <f>C50</f>
        <v>0.01</v>
      </c>
      <c r="E50" s="181" t="s">
        <v>552</v>
      </c>
      <c r="F50" s="181"/>
      <c r="G50" s="181"/>
      <c r="H50" s="181"/>
      <c r="J50" s="71"/>
      <c r="K50" s="72">
        <v>0</v>
      </c>
      <c r="L50" s="72">
        <v>0</v>
      </c>
      <c r="M50" s="72">
        <v>0</v>
      </c>
      <c r="N50" s="72">
        <v>0</v>
      </c>
      <c r="O50" s="72">
        <v>0</v>
      </c>
      <c r="P50" s="73">
        <v>0</v>
      </c>
      <c r="Q50" s="73">
        <v>0</v>
      </c>
      <c r="R50" s="73">
        <v>0</v>
      </c>
      <c r="S50" s="73">
        <v>0</v>
      </c>
      <c r="T50" s="73">
        <v>0</v>
      </c>
      <c r="U50" s="74">
        <f>IF($U$47=5,SUM(P50:T50),IF($U$47=4,SUM(P50:S50),IF($U$47=3,SUM(P50:R50),IF($U$47=2,SUM(P50:Q50),P50))))/$U$47</f>
        <v>0</v>
      </c>
    </row>
    <row r="51" spans="1:21" ht="61.05" customHeight="1" x14ac:dyDescent="0.3">
      <c r="A51" s="5"/>
      <c r="B51" s="80" t="s">
        <v>553</v>
      </c>
      <c r="C51" s="37">
        <v>0.05</v>
      </c>
      <c r="D51" s="10">
        <f>C51</f>
        <v>0.05</v>
      </c>
      <c r="E51" s="181" t="s">
        <v>554</v>
      </c>
      <c r="F51" s="181"/>
      <c r="G51" s="181"/>
      <c r="H51" s="181"/>
      <c r="J51" s="71"/>
      <c r="K51" s="72">
        <v>0</v>
      </c>
      <c r="L51" s="72">
        <v>0</v>
      </c>
      <c r="M51" s="72">
        <v>0</v>
      </c>
      <c r="N51" s="72">
        <v>0</v>
      </c>
      <c r="O51" s="72">
        <v>0</v>
      </c>
      <c r="P51" s="73">
        <v>0</v>
      </c>
      <c r="Q51" s="73">
        <v>0</v>
      </c>
      <c r="R51" s="73">
        <v>0</v>
      </c>
      <c r="S51" s="73">
        <v>0</v>
      </c>
      <c r="T51" s="73">
        <v>0</v>
      </c>
      <c r="U51" s="74">
        <f>IF($U$47=5,SUM(P51:T51),IF($U$47=4,SUM(P51:S51),IF($U$47=3,SUM(P51:R51),IF($U$47=2,SUM(P51:Q51),P51))))/$U$47</f>
        <v>0</v>
      </c>
    </row>
    <row r="52" spans="1:21" ht="94.95" customHeight="1" x14ac:dyDescent="0.3">
      <c r="A52" s="5"/>
      <c r="B52" s="80" t="s">
        <v>555</v>
      </c>
      <c r="C52" s="37">
        <v>0.25</v>
      </c>
      <c r="D52" s="10">
        <f>C52</f>
        <v>0.25</v>
      </c>
      <c r="E52" s="181" t="s">
        <v>556</v>
      </c>
      <c r="F52" s="181"/>
      <c r="G52" s="181"/>
      <c r="H52" s="181"/>
      <c r="J52" s="71"/>
      <c r="K52" s="72">
        <v>0</v>
      </c>
      <c r="L52" s="72">
        <v>0</v>
      </c>
      <c r="M52" s="72">
        <v>0</v>
      </c>
      <c r="N52" s="72">
        <v>0</v>
      </c>
      <c r="O52" s="72">
        <v>0</v>
      </c>
      <c r="P52" s="73">
        <v>0</v>
      </c>
      <c r="Q52" s="73">
        <v>0</v>
      </c>
      <c r="R52" s="73">
        <v>0</v>
      </c>
      <c r="S52" s="73">
        <v>0</v>
      </c>
      <c r="T52" s="73">
        <v>0</v>
      </c>
      <c r="U52" s="74">
        <f>IF($U$47=5,SUM(P52:T52),IF($U$47=4,SUM(P52:S52),IF($U$47=3,SUM(P52:R52),IF($U$47=2,SUM(P52:Q52),P52))))/$U$47</f>
        <v>0</v>
      </c>
    </row>
    <row r="53" spans="1:21" ht="79.5" customHeight="1" x14ac:dyDescent="0.3">
      <c r="A53" s="5"/>
      <c r="B53" s="80" t="s">
        <v>505</v>
      </c>
      <c r="C53" s="37">
        <v>0.25</v>
      </c>
      <c r="D53" s="10">
        <f>1-C53</f>
        <v>0.75</v>
      </c>
      <c r="E53" s="181" t="s">
        <v>557</v>
      </c>
      <c r="F53" s="181"/>
      <c r="G53" s="181"/>
      <c r="H53" s="181"/>
      <c r="J53" s="71"/>
      <c r="K53" s="72">
        <v>0</v>
      </c>
      <c r="L53" s="72">
        <v>0</v>
      </c>
      <c r="M53" s="72">
        <v>0</v>
      </c>
      <c r="N53" s="72">
        <v>0</v>
      </c>
      <c r="O53" s="72">
        <v>0</v>
      </c>
      <c r="P53" s="73">
        <v>0</v>
      </c>
      <c r="Q53" s="73">
        <v>0</v>
      </c>
      <c r="R53" s="73">
        <v>0</v>
      </c>
      <c r="S53" s="73">
        <v>0</v>
      </c>
      <c r="T53" s="73">
        <v>0</v>
      </c>
      <c r="U53" s="74">
        <f>IF($U$47=5,SUM(P53:T53),IF($U$47=4,SUM(P53:S53),IF($U$47=3,SUM(P53:R53),IF($U$47=2,SUM(P53:Q53),P53))))/$U$47</f>
        <v>0</v>
      </c>
    </row>
    <row r="54" spans="1:21" ht="72.45" customHeight="1" x14ac:dyDescent="0.3">
      <c r="A54" s="5"/>
      <c r="B54" s="80" t="s">
        <v>507</v>
      </c>
      <c r="C54" s="37">
        <v>0</v>
      </c>
      <c r="D54" s="10">
        <f>1-C54</f>
        <v>1</v>
      </c>
      <c r="E54" s="181" t="s">
        <v>444</v>
      </c>
      <c r="F54" s="181"/>
      <c r="G54" s="181"/>
      <c r="H54" s="181"/>
      <c r="J54" s="71"/>
      <c r="K54" s="72">
        <v>0</v>
      </c>
      <c r="L54" s="72">
        <v>0</v>
      </c>
      <c r="M54" s="72">
        <v>0</v>
      </c>
      <c r="N54" s="72">
        <v>0</v>
      </c>
      <c r="O54" s="72">
        <v>0</v>
      </c>
      <c r="P54" s="73">
        <v>0</v>
      </c>
      <c r="Q54" s="73">
        <v>0</v>
      </c>
      <c r="R54" s="73">
        <v>0</v>
      </c>
      <c r="S54" s="73">
        <v>0</v>
      </c>
      <c r="T54" s="73">
        <v>0</v>
      </c>
      <c r="U54" s="74">
        <f>IF($U$47=5,SUM(P54:T54),IF($U$47=4,SUM(P54:S54),IF($U$47=3,SUM(P54:R54),IF($U$47=2,SUM(P54:Q54),P54))))/$U$47</f>
        <v>0</v>
      </c>
    </row>
    <row r="55" spans="1:21" ht="20.55" customHeight="1" x14ac:dyDescent="0.3">
      <c r="A55" s="9"/>
      <c r="C55" s="6"/>
      <c r="D55" s="10">
        <f>D50*D52*D53*D54*D51</f>
        <v>9.3750000000000002E-5</v>
      </c>
      <c r="E55" s="6"/>
      <c r="F55" s="6"/>
      <c r="J55" s="64"/>
      <c r="U55" s="65"/>
    </row>
    <row r="56" spans="1:21" ht="16.95" customHeight="1" x14ac:dyDescent="0.3">
      <c r="A56" s="9"/>
      <c r="B56" s="6"/>
      <c r="C56" s="6"/>
      <c r="D56" s="10"/>
      <c r="E56" s="6"/>
      <c r="F56" s="6"/>
      <c r="J56" s="64"/>
      <c r="U56" s="65"/>
    </row>
    <row r="57" spans="1:21" ht="64.5" customHeight="1" x14ac:dyDescent="0.3">
      <c r="A57" s="5" t="s">
        <v>1</v>
      </c>
      <c r="B57" s="80" t="s">
        <v>558</v>
      </c>
      <c r="C57" s="8"/>
      <c r="D57" s="6"/>
      <c r="E57" s="6"/>
      <c r="F57" s="6"/>
      <c r="J57" s="64"/>
      <c r="U57" s="65"/>
    </row>
    <row r="58" spans="1:21" ht="91.05" customHeight="1" x14ac:dyDescent="0.3">
      <c r="A58" s="5"/>
      <c r="B58" s="80" t="s">
        <v>509</v>
      </c>
      <c r="C58" s="108">
        <v>0.5</v>
      </c>
      <c r="D58" s="109">
        <f>C58*$C$27</f>
        <v>1.5</v>
      </c>
      <c r="E58" s="181" t="s">
        <v>580</v>
      </c>
      <c r="F58" s="181"/>
      <c r="G58" s="181"/>
      <c r="H58" s="181"/>
      <c r="J58" s="71"/>
      <c r="K58" s="110">
        <v>0</v>
      </c>
      <c r="L58" s="110">
        <v>0</v>
      </c>
      <c r="M58" s="110">
        <v>0</v>
      </c>
      <c r="N58" s="110">
        <v>0</v>
      </c>
      <c r="O58" s="110">
        <v>0</v>
      </c>
      <c r="P58" s="111">
        <v>0</v>
      </c>
      <c r="Q58" s="111">
        <v>0</v>
      </c>
      <c r="R58" s="111">
        <v>0</v>
      </c>
      <c r="S58" s="111">
        <v>0</v>
      </c>
      <c r="T58" s="111">
        <v>0</v>
      </c>
      <c r="U58" s="112">
        <f>IF($U$47=5,SUM(P58:T58),IF($U$47=4,SUM(P58:S58),IF($U$47=3,SUM(P58:R58),IF($U$47=2,SUM(P58:Q58),P58))))/$U$47</f>
        <v>0</v>
      </c>
    </row>
    <row r="59" spans="1:21" ht="75" customHeight="1" x14ac:dyDescent="0.3">
      <c r="A59" s="5"/>
      <c r="B59" s="80" t="s">
        <v>511</v>
      </c>
      <c r="C59" s="37">
        <v>0.1</v>
      </c>
      <c r="D59" s="109">
        <f>C59*D58</f>
        <v>0.15000000000000002</v>
      </c>
      <c r="E59" s="181" t="s">
        <v>512</v>
      </c>
      <c r="F59" s="181"/>
      <c r="G59" s="181"/>
      <c r="H59" s="181"/>
      <c r="J59" s="71"/>
      <c r="K59" s="72">
        <v>0</v>
      </c>
      <c r="L59" s="72">
        <v>0</v>
      </c>
      <c r="M59" s="72">
        <v>0</v>
      </c>
      <c r="N59" s="72">
        <v>0</v>
      </c>
      <c r="O59" s="72">
        <v>0</v>
      </c>
      <c r="P59" s="73">
        <v>0</v>
      </c>
      <c r="Q59" s="73">
        <v>0</v>
      </c>
      <c r="R59" s="73">
        <v>0</v>
      </c>
      <c r="S59" s="73">
        <v>0</v>
      </c>
      <c r="T59" s="73">
        <v>0</v>
      </c>
      <c r="U59" s="74">
        <f>IF($U$47=5,SUM(P59:T59),IF($U$47=4,SUM(P59:S59),IF($U$47=3,SUM(P59:R59),IF($U$47=2,SUM(P59:Q59),P59))))/$U$47</f>
        <v>0</v>
      </c>
    </row>
    <row r="60" spans="1:21" ht="75" customHeight="1" x14ac:dyDescent="0.3">
      <c r="A60" s="5"/>
      <c r="B60" s="80" t="s">
        <v>513</v>
      </c>
      <c r="C60" s="37">
        <v>0.2</v>
      </c>
      <c r="D60" s="109">
        <f>(1-C60)*D59</f>
        <v>0.12000000000000002</v>
      </c>
      <c r="E60" s="181" t="s">
        <v>514</v>
      </c>
      <c r="F60" s="181"/>
      <c r="G60" s="181"/>
      <c r="H60" s="181"/>
      <c r="J60" s="71"/>
      <c r="K60" s="72">
        <v>0</v>
      </c>
      <c r="L60" s="72">
        <v>0</v>
      </c>
      <c r="M60" s="72">
        <v>0</v>
      </c>
      <c r="N60" s="72">
        <v>0</v>
      </c>
      <c r="O60" s="72">
        <v>0</v>
      </c>
      <c r="P60" s="73">
        <v>0</v>
      </c>
      <c r="Q60" s="73">
        <v>0</v>
      </c>
      <c r="R60" s="73">
        <v>0</v>
      </c>
      <c r="S60" s="73">
        <v>0</v>
      </c>
      <c r="T60" s="73">
        <v>0</v>
      </c>
      <c r="U60" s="74">
        <f>IF($U$47=5,SUM(P60:T60),IF($U$47=4,SUM(P60:S60),IF($U$47=3,SUM(P60:R60),IF($U$47=2,SUM(P60:Q60),P60))))/$U$47</f>
        <v>0</v>
      </c>
    </row>
    <row r="61" spans="1:21" ht="19.95" customHeight="1" x14ac:dyDescent="0.3">
      <c r="A61" s="5"/>
      <c r="B61" s="113" t="s">
        <v>515</v>
      </c>
      <c r="C61" s="45"/>
      <c r="D61" s="10"/>
      <c r="E61" s="59"/>
      <c r="F61" s="59"/>
      <c r="G61" s="59"/>
      <c r="H61" s="59"/>
      <c r="J61" s="64"/>
      <c r="U61" s="65"/>
    </row>
    <row r="62" spans="1:21" ht="78" customHeight="1" x14ac:dyDescent="0.3">
      <c r="A62" s="5"/>
      <c r="B62" s="80" t="s">
        <v>559</v>
      </c>
      <c r="C62" s="37">
        <v>0.5</v>
      </c>
      <c r="D62" s="10">
        <f>1-C62</f>
        <v>0.5</v>
      </c>
      <c r="E62" s="181" t="s">
        <v>560</v>
      </c>
      <c r="F62" s="181"/>
      <c r="G62" s="181"/>
      <c r="H62" s="181"/>
      <c r="J62" s="71"/>
      <c r="K62" s="72">
        <v>0</v>
      </c>
      <c r="L62" s="72">
        <v>0</v>
      </c>
      <c r="M62" s="72">
        <v>0</v>
      </c>
      <c r="N62" s="72">
        <v>0</v>
      </c>
      <c r="O62" s="72">
        <v>0</v>
      </c>
      <c r="P62" s="73">
        <v>0</v>
      </c>
      <c r="Q62" s="73">
        <v>0</v>
      </c>
      <c r="R62" s="73">
        <v>0</v>
      </c>
      <c r="S62" s="73">
        <v>0</v>
      </c>
      <c r="T62" s="73">
        <v>0</v>
      </c>
      <c r="U62" s="74">
        <f>IF($U$47=5,SUM(P62:T62),IF($U$47=4,SUM(P62:S62),IF($U$47=3,SUM(P62:R62),IF($U$47=2,SUM(P62:Q62),P62))))/$U$47</f>
        <v>0</v>
      </c>
    </row>
    <row r="63" spans="1:21" ht="90.45" customHeight="1" x14ac:dyDescent="0.3">
      <c r="A63" s="5"/>
      <c r="B63" s="80" t="s">
        <v>561</v>
      </c>
      <c r="C63" s="37">
        <v>0.1</v>
      </c>
      <c r="D63" s="10">
        <f>1-C63</f>
        <v>0.9</v>
      </c>
      <c r="E63" s="181" t="s">
        <v>562</v>
      </c>
      <c r="F63" s="181"/>
      <c r="G63" s="181"/>
      <c r="H63" s="181"/>
      <c r="J63" s="71"/>
      <c r="K63" s="72">
        <v>0</v>
      </c>
      <c r="L63" s="72">
        <v>0</v>
      </c>
      <c r="M63" s="72">
        <v>0</v>
      </c>
      <c r="N63" s="72">
        <v>0</v>
      </c>
      <c r="O63" s="72">
        <v>0</v>
      </c>
      <c r="P63" s="73">
        <v>0</v>
      </c>
      <c r="Q63" s="73">
        <v>0</v>
      </c>
      <c r="R63" s="73">
        <v>0</v>
      </c>
      <c r="S63" s="73">
        <v>0</v>
      </c>
      <c r="T63" s="73">
        <v>0</v>
      </c>
      <c r="U63" s="74">
        <f>IF($U$47=5,SUM(P63:T63),IF($U$47=4,SUM(P63:S63),IF($U$47=3,SUM(P63:R63),IF($U$47=2,SUM(P63:Q63),P63))))/$U$47</f>
        <v>0</v>
      </c>
    </row>
    <row r="64" spans="1:21" ht="79.5" customHeight="1" x14ac:dyDescent="0.3">
      <c r="A64" s="5"/>
      <c r="B64" s="80" t="s">
        <v>505</v>
      </c>
      <c r="C64" s="37">
        <v>0.2</v>
      </c>
      <c r="D64" s="10">
        <f>1-C64</f>
        <v>0.8</v>
      </c>
      <c r="E64" s="181" t="s">
        <v>557</v>
      </c>
      <c r="F64" s="181"/>
      <c r="G64" s="181"/>
      <c r="H64" s="181"/>
      <c r="J64" s="71"/>
      <c r="K64" s="72">
        <v>0</v>
      </c>
      <c r="L64" s="72">
        <v>0</v>
      </c>
      <c r="M64" s="72">
        <v>0</v>
      </c>
      <c r="N64" s="72">
        <v>0</v>
      </c>
      <c r="O64" s="72">
        <v>0</v>
      </c>
      <c r="P64" s="73">
        <v>0</v>
      </c>
      <c r="Q64" s="73">
        <v>0</v>
      </c>
      <c r="R64" s="73">
        <v>0</v>
      </c>
      <c r="S64" s="73">
        <v>0</v>
      </c>
      <c r="T64" s="73">
        <v>0</v>
      </c>
      <c r="U64" s="74">
        <f>IF($U$47=5,SUM(P64:T64),IF($U$47=4,SUM(P64:S64),IF($U$47=3,SUM(P64:R64),IF($U$47=2,SUM(P64:Q64),P64))))/$U$47</f>
        <v>0</v>
      </c>
    </row>
    <row r="65" spans="1:21" ht="64.95" customHeight="1" x14ac:dyDescent="0.3">
      <c r="A65" s="5"/>
      <c r="B65" s="80" t="s">
        <v>563</v>
      </c>
      <c r="C65" s="37">
        <v>0.5</v>
      </c>
      <c r="D65" s="10">
        <f>1-C65</f>
        <v>0.5</v>
      </c>
      <c r="E65" s="181" t="s">
        <v>564</v>
      </c>
      <c r="F65" s="181"/>
      <c r="G65" s="181"/>
      <c r="H65" s="181"/>
      <c r="J65" s="71"/>
      <c r="K65" s="72">
        <v>0</v>
      </c>
      <c r="L65" s="72">
        <v>0</v>
      </c>
      <c r="M65" s="72">
        <v>0</v>
      </c>
      <c r="N65" s="72">
        <v>0</v>
      </c>
      <c r="O65" s="72">
        <v>0</v>
      </c>
      <c r="P65" s="73">
        <v>0</v>
      </c>
      <c r="Q65" s="73">
        <v>0</v>
      </c>
      <c r="R65" s="73">
        <v>0</v>
      </c>
      <c r="S65" s="73">
        <v>0</v>
      </c>
      <c r="T65" s="73">
        <v>0</v>
      </c>
      <c r="U65" s="74">
        <f>IF($U$47=5,SUM(P65:T65),IF($U$47=4,SUM(P65:S65),IF($U$47=3,SUM(P65:R65),IF($U$47=2,SUM(P65:Q65),P65))))/$U$47</f>
        <v>0</v>
      </c>
    </row>
    <row r="66" spans="1:21" ht="23.55" customHeight="1" x14ac:dyDescent="0.3">
      <c r="A66" s="9"/>
      <c r="B66" s="6"/>
      <c r="C66" s="6"/>
      <c r="D66" s="10">
        <f>D62*D63*D64*D60*D65</f>
        <v>2.1600000000000008E-2</v>
      </c>
      <c r="E66" s="6"/>
      <c r="F66" s="6"/>
      <c r="J66" s="64"/>
      <c r="U66" s="65"/>
    </row>
    <row r="67" spans="1:21" x14ac:dyDescent="0.3">
      <c r="A67" s="5"/>
      <c r="B67" s="6"/>
      <c r="C67" s="10"/>
      <c r="D67" s="10"/>
      <c r="J67" s="64"/>
      <c r="U67" s="65"/>
    </row>
    <row r="68" spans="1:21" ht="30.6" x14ac:dyDescent="0.3">
      <c r="A68" s="5" t="s">
        <v>2</v>
      </c>
      <c r="B68" s="80" t="s">
        <v>565</v>
      </c>
      <c r="C68" s="37" t="s">
        <v>10</v>
      </c>
      <c r="D68" s="10">
        <f>IF(C68="Yes",1,1/$C$33)</f>
        <v>1</v>
      </c>
      <c r="E68" s="181" t="s">
        <v>524</v>
      </c>
      <c r="F68" s="181"/>
      <c r="G68" s="181"/>
      <c r="H68" s="181"/>
      <c r="J68" s="71"/>
      <c r="K68" s="72">
        <v>0</v>
      </c>
      <c r="L68" s="72">
        <v>0</v>
      </c>
      <c r="M68" s="72">
        <v>0</v>
      </c>
      <c r="N68" s="72">
        <v>0</v>
      </c>
      <c r="O68" s="72">
        <v>0</v>
      </c>
      <c r="P68" s="73">
        <v>0</v>
      </c>
      <c r="Q68" s="73">
        <v>0</v>
      </c>
      <c r="R68" s="73">
        <v>0</v>
      </c>
      <c r="S68" s="73">
        <v>0</v>
      </c>
      <c r="T68" s="73">
        <v>0</v>
      </c>
      <c r="U68" s="74">
        <f>IF($U$47=5,SUM(P68:T68),IF($U$47=4,SUM(P68:S68),IF($U$47=3,SUM(P68:R68),IF($U$47=2,SUM(P68:Q68),P68))))/$U$47</f>
        <v>0</v>
      </c>
    </row>
    <row r="69" spans="1:21" ht="16.05" customHeight="1" x14ac:dyDescent="0.3">
      <c r="A69" s="5"/>
      <c r="B69" s="6"/>
      <c r="C69" s="45"/>
      <c r="D69" s="10"/>
      <c r="E69" s="59"/>
      <c r="F69" s="59"/>
      <c r="G69" s="59"/>
      <c r="H69" s="59"/>
      <c r="J69" s="64"/>
      <c r="U69" s="65"/>
    </row>
    <row r="70" spans="1:21" ht="49.95" customHeight="1" x14ac:dyDescent="0.3">
      <c r="A70" s="5" t="s">
        <v>4</v>
      </c>
      <c r="B70" s="6" t="s">
        <v>68</v>
      </c>
      <c r="C70" s="37" t="s">
        <v>10</v>
      </c>
      <c r="D70" s="41" t="str">
        <f>IF(C70="Yes","","The residual risk must remain acceptable over the period.")</f>
        <v/>
      </c>
      <c r="E70" s="181" t="s">
        <v>66</v>
      </c>
      <c r="F70" s="181"/>
      <c r="G70" s="181"/>
      <c r="H70" s="181"/>
      <c r="J70" s="64"/>
      <c r="K70" s="75" t="s">
        <v>100</v>
      </c>
      <c r="U70" s="65"/>
    </row>
    <row r="71" spans="1:21" ht="19.95" customHeight="1" x14ac:dyDescent="0.3">
      <c r="A71" s="5"/>
      <c r="B71" s="6"/>
      <c r="C71" s="30"/>
      <c r="D71" s="10"/>
      <c r="E71" s="31"/>
      <c r="F71" s="31"/>
      <c r="G71" s="31"/>
      <c r="H71" s="31"/>
      <c r="J71" s="64"/>
      <c r="U71" s="65"/>
    </row>
    <row r="72" spans="1:21" x14ac:dyDescent="0.3">
      <c r="A72" s="5" t="s">
        <v>39</v>
      </c>
      <c r="C72" s="11"/>
      <c r="D72" s="12">
        <f>D$55*D$68+D$66*D$68</f>
        <v>2.1693750000000008E-2</v>
      </c>
      <c r="E72" s="202" t="s">
        <v>525</v>
      </c>
      <c r="F72" s="202"/>
      <c r="G72" s="202"/>
      <c r="J72" s="64"/>
      <c r="U72" s="65"/>
    </row>
    <row r="73" spans="1:21" x14ac:dyDescent="0.3">
      <c r="A73" s="5"/>
      <c r="C73" s="11"/>
      <c r="D73" s="11"/>
      <c r="J73" s="64"/>
      <c r="U73" s="65"/>
    </row>
    <row r="74" spans="1:21" x14ac:dyDescent="0.3">
      <c r="A74" s="9" t="s">
        <v>32</v>
      </c>
      <c r="C74" s="184" t="str">
        <f>IF($D$72&lt;=(1-$C$30),IF($C$70="Yes","acceptable","not acceptable over time"),"not acceptable")</f>
        <v>acceptable</v>
      </c>
      <c r="D74" s="185"/>
      <c r="J74" s="64"/>
      <c r="U74" s="65"/>
    </row>
    <row r="75" spans="1:21" x14ac:dyDescent="0.3">
      <c r="A75" s="5"/>
      <c r="C75" s="14"/>
      <c r="D75" s="14"/>
      <c r="J75" s="64"/>
      <c r="U75" s="65"/>
    </row>
    <row r="76" spans="1:21" x14ac:dyDescent="0.3">
      <c r="A76" s="186" t="s">
        <v>17</v>
      </c>
      <c r="B76" s="186"/>
      <c r="C76" s="186"/>
      <c r="D76" s="15">
        <f>IF(LN(1-$D$72)*$C$27=0,"∞",LN(1-0.9)/LN(1-$D$72)*$C$27)</f>
        <v>314.95494469401206</v>
      </c>
      <c r="J76" s="64"/>
      <c r="U76" s="65"/>
    </row>
    <row r="77" spans="1:21" x14ac:dyDescent="0.3">
      <c r="A77" s="186" t="s">
        <v>18</v>
      </c>
      <c r="B77" s="186"/>
      <c r="C77" s="186"/>
      <c r="D77" s="15">
        <f>IF(LN(1-$D$72)*$C$27=0,"∞",LN(1-0.5)/LN(1-$D$72)*$C$27)</f>
        <v>94.81088563558788</v>
      </c>
      <c r="J77" s="64"/>
      <c r="U77" s="65"/>
    </row>
    <row r="78" spans="1:21" x14ac:dyDescent="0.3">
      <c r="A78" s="180" t="s">
        <v>16</v>
      </c>
      <c r="B78" s="180"/>
      <c r="C78" s="180"/>
      <c r="D78" s="180"/>
      <c r="E78" s="15"/>
      <c r="J78" s="64"/>
      <c r="U78" s="65"/>
    </row>
    <row r="79" spans="1:21" x14ac:dyDescent="0.3">
      <c r="A79" s="58"/>
      <c r="B79" s="58"/>
      <c r="C79" s="58"/>
      <c r="D79" s="58"/>
      <c r="E79" s="15"/>
      <c r="J79" s="76"/>
      <c r="K79" s="77"/>
      <c r="L79" s="77"/>
      <c r="M79" s="77"/>
      <c r="N79" s="77"/>
      <c r="O79" s="77"/>
      <c r="P79" s="77"/>
      <c r="Q79" s="77"/>
      <c r="R79" s="77"/>
      <c r="S79" s="77"/>
      <c r="T79" s="77"/>
      <c r="U79" s="78"/>
    </row>
    <row r="80" spans="1:21" ht="48" customHeight="1" x14ac:dyDescent="0.3">
      <c r="A80" s="178" t="s">
        <v>64</v>
      </c>
      <c r="B80" s="178"/>
      <c r="C80" s="170" t="s">
        <v>33</v>
      </c>
      <c r="D80" s="170"/>
      <c r="E80" s="170"/>
      <c r="F80" s="170"/>
      <c r="G80" s="170"/>
      <c r="H80" s="170"/>
    </row>
    <row r="82" spans="1:8" ht="21" customHeight="1" x14ac:dyDescent="0.3">
      <c r="A82" s="25" t="s">
        <v>58</v>
      </c>
      <c r="B82" s="21"/>
      <c r="C82" s="21"/>
      <c r="D82" s="21"/>
      <c r="E82" s="21"/>
      <c r="F82" s="21"/>
      <c r="G82" s="21"/>
      <c r="H82" s="21"/>
    </row>
    <row r="84" spans="1:8" x14ac:dyDescent="0.3">
      <c r="A84" s="1" t="s">
        <v>34</v>
      </c>
      <c r="C84" s="168" t="str">
        <f>IF(C44="permitted","permitted",IF(C44="not permitted","not permitted",IF(C74="acceptable","permitted","not permitted")))</f>
        <v>permitted</v>
      </c>
      <c r="D84" s="168"/>
      <c r="G84" s="17" t="s">
        <v>35</v>
      </c>
      <c r="H84" s="103">
        <f>C28</f>
        <v>45717</v>
      </c>
    </row>
    <row r="85" spans="1:8" ht="22.5" customHeight="1" x14ac:dyDescent="0.3">
      <c r="A85" s="1"/>
      <c r="C85" s="57"/>
      <c r="D85" s="57"/>
      <c r="H85" s="35" t="s">
        <v>36</v>
      </c>
    </row>
    <row r="86" spans="1:8" ht="22.5" customHeight="1" x14ac:dyDescent="0.3">
      <c r="A86" s="179" t="s">
        <v>61</v>
      </c>
      <c r="B86" s="179"/>
      <c r="C86" s="57"/>
      <c r="D86" s="17" t="s">
        <v>69</v>
      </c>
      <c r="E86" s="174"/>
      <c r="F86" s="175"/>
      <c r="G86" s="174"/>
      <c r="H86" s="174"/>
    </row>
    <row r="87" spans="1:8" ht="41.55" customHeight="1" thickBot="1" x14ac:dyDescent="0.35">
      <c r="A87" s="170" t="s">
        <v>566</v>
      </c>
      <c r="B87" s="170"/>
      <c r="C87" s="57"/>
      <c r="D87" s="44" t="s">
        <v>59</v>
      </c>
      <c r="E87" s="171"/>
      <c r="F87" s="172"/>
      <c r="G87" s="171"/>
      <c r="H87" s="171"/>
    </row>
    <row r="88" spans="1:8" ht="22.5" customHeight="1" x14ac:dyDescent="0.3">
      <c r="A88" s="173" t="s">
        <v>65</v>
      </c>
      <c r="B88" s="173"/>
      <c r="C88" s="57"/>
      <c r="D88" s="17" t="s">
        <v>60</v>
      </c>
      <c r="E88" s="174"/>
      <c r="F88" s="175"/>
      <c r="G88" s="174"/>
      <c r="H88" s="174"/>
    </row>
    <row r="89" spans="1:8" ht="22.5" customHeight="1" x14ac:dyDescent="0.3">
      <c r="A89" s="1"/>
      <c r="C89" s="57"/>
      <c r="D89" s="57"/>
      <c r="H89" s="35"/>
    </row>
    <row r="90" spans="1:8" ht="109.05" customHeight="1" x14ac:dyDescent="0.3">
      <c r="A90" s="200" t="s">
        <v>149</v>
      </c>
      <c r="B90" s="200"/>
      <c r="C90" s="200"/>
      <c r="D90" s="200"/>
      <c r="E90" s="200"/>
      <c r="F90" s="200"/>
      <c r="G90" s="200"/>
      <c r="H90" s="200"/>
    </row>
    <row r="91" spans="1:8" ht="51" customHeight="1" x14ac:dyDescent="0.3">
      <c r="A91" s="200" t="s">
        <v>42</v>
      </c>
      <c r="B91" s="200"/>
      <c r="C91" s="200"/>
      <c r="D91" s="200"/>
      <c r="E91" s="200"/>
      <c r="F91" s="200"/>
      <c r="G91" s="200"/>
      <c r="H91" s="200"/>
    </row>
    <row r="92" spans="1:8" x14ac:dyDescent="0.3">
      <c r="A92" s="47"/>
      <c r="B92" s="16"/>
      <c r="C92" s="47"/>
      <c r="D92" s="47"/>
      <c r="E92" s="16"/>
      <c r="F92" s="16"/>
      <c r="G92" s="16"/>
      <c r="H92" s="16"/>
    </row>
    <row r="93" spans="1:8" ht="61.95" customHeight="1" x14ac:dyDescent="0.3">
      <c r="A93" s="200" t="s">
        <v>81</v>
      </c>
      <c r="B93" s="200"/>
      <c r="C93" s="200"/>
      <c r="D93" s="200"/>
      <c r="E93" s="200"/>
      <c r="F93" s="200"/>
      <c r="G93" s="200"/>
      <c r="H93" s="200"/>
    </row>
    <row r="94" spans="1:8" ht="40.950000000000003" customHeight="1" x14ac:dyDescent="0.3">
      <c r="A94" s="200" t="s">
        <v>83</v>
      </c>
      <c r="B94" s="200"/>
      <c r="C94" s="200"/>
      <c r="D94" s="200"/>
      <c r="E94" s="200"/>
      <c r="F94" s="200"/>
      <c r="G94" s="200"/>
      <c r="H94" s="200"/>
    </row>
    <row r="95" spans="1:8" x14ac:dyDescent="0.3">
      <c r="A95" s="48"/>
      <c r="B95" s="16"/>
      <c r="C95" s="47"/>
      <c r="D95" s="47"/>
      <c r="E95" s="16"/>
      <c r="F95" s="16"/>
      <c r="G95" s="16"/>
      <c r="H95" s="16"/>
    </row>
    <row r="96" spans="1:8" ht="50.55" customHeight="1" x14ac:dyDescent="0.3">
      <c r="A96" s="201" t="s">
        <v>53</v>
      </c>
      <c r="B96" s="201"/>
      <c r="C96" s="201"/>
      <c r="D96" s="201"/>
      <c r="E96" s="201"/>
      <c r="F96" s="201"/>
      <c r="G96" s="201"/>
      <c r="H96" s="201"/>
    </row>
    <row r="97" spans="1:8" ht="39" customHeight="1" x14ac:dyDescent="0.3">
      <c r="A97" s="201" t="s">
        <v>54</v>
      </c>
      <c r="B97" s="201"/>
      <c r="C97" s="201"/>
      <c r="D97" s="201"/>
      <c r="E97" s="201"/>
      <c r="F97" s="201"/>
      <c r="G97" s="201"/>
      <c r="H97" s="201"/>
    </row>
    <row r="98" spans="1:8" ht="51.45" customHeight="1" x14ac:dyDescent="0.3">
      <c r="A98" s="169" t="s">
        <v>173</v>
      </c>
      <c r="B98" s="169"/>
      <c r="C98" s="169"/>
      <c r="D98" s="169"/>
      <c r="E98" s="169"/>
      <c r="F98" s="169"/>
      <c r="G98" s="169"/>
      <c r="H98" s="169"/>
    </row>
    <row r="99" spans="1:8" ht="88.95" customHeight="1" x14ac:dyDescent="0.3">
      <c r="A99" s="169" t="s">
        <v>174</v>
      </c>
      <c r="B99" s="169"/>
      <c r="C99" s="169"/>
      <c r="D99" s="169"/>
      <c r="E99" s="169"/>
      <c r="F99" s="169"/>
      <c r="G99" s="169"/>
      <c r="H99" s="169"/>
    </row>
    <row r="100" spans="1:8" ht="40.049999999999997" customHeight="1" x14ac:dyDescent="0.3">
      <c r="A100" s="169" t="s">
        <v>175</v>
      </c>
      <c r="B100" s="169"/>
      <c r="C100" s="169"/>
      <c r="D100" s="169"/>
      <c r="E100" s="169"/>
      <c r="F100" s="169"/>
      <c r="G100" s="169"/>
      <c r="H100" s="169"/>
    </row>
    <row r="101" spans="1:8" ht="76.5" customHeight="1" x14ac:dyDescent="0.3">
      <c r="A101" s="169" t="s">
        <v>176</v>
      </c>
      <c r="B101" s="169"/>
      <c r="C101" s="169"/>
      <c r="D101" s="169"/>
      <c r="E101" s="169"/>
      <c r="F101" s="169"/>
      <c r="G101" s="169"/>
      <c r="H101" s="169"/>
    </row>
    <row r="102" spans="1:8" ht="29.55" customHeight="1" x14ac:dyDescent="0.3">
      <c r="A102" s="169" t="s">
        <v>527</v>
      </c>
      <c r="B102" s="169"/>
      <c r="C102" s="169"/>
      <c r="D102" s="169"/>
      <c r="E102" s="169"/>
      <c r="F102" s="169"/>
      <c r="G102" s="169"/>
      <c r="H102" s="169"/>
    </row>
    <row r="103" spans="1:8" ht="15.45" customHeight="1" x14ac:dyDescent="0.3">
      <c r="A103" s="169" t="s">
        <v>178</v>
      </c>
      <c r="B103" s="169"/>
      <c r="C103" s="169"/>
      <c r="D103" s="169"/>
      <c r="E103" s="169"/>
      <c r="F103" s="169"/>
      <c r="G103" s="169"/>
      <c r="H103" s="169"/>
    </row>
    <row r="104" spans="1:8" ht="112.5" customHeight="1" x14ac:dyDescent="0.3">
      <c r="A104" s="169" t="s">
        <v>179</v>
      </c>
      <c r="B104" s="169"/>
      <c r="C104" s="169"/>
      <c r="D104" s="169"/>
      <c r="E104" s="169"/>
      <c r="F104" s="169"/>
      <c r="G104" s="169"/>
      <c r="H104" s="169"/>
    </row>
    <row r="105" spans="1:8" ht="76.5" customHeight="1" x14ac:dyDescent="0.3">
      <c r="A105" s="165" t="s">
        <v>180</v>
      </c>
      <c r="B105" s="165"/>
      <c r="C105" s="165"/>
      <c r="D105" s="165"/>
      <c r="E105" s="165"/>
      <c r="F105" s="165"/>
      <c r="G105" s="165"/>
      <c r="H105" s="165"/>
    </row>
    <row r="106" spans="1:8" ht="77.55" customHeight="1" x14ac:dyDescent="0.3">
      <c r="A106" s="165" t="s">
        <v>567</v>
      </c>
      <c r="B106" s="165"/>
      <c r="C106" s="165"/>
      <c r="D106" s="165"/>
      <c r="E106" s="165"/>
      <c r="F106" s="165"/>
      <c r="G106" s="165"/>
      <c r="H106" s="165"/>
    </row>
    <row r="107" spans="1:8" ht="42.45" customHeight="1" x14ac:dyDescent="0.3">
      <c r="A107" s="165" t="s">
        <v>568</v>
      </c>
      <c r="B107" s="165"/>
      <c r="C107" s="165"/>
      <c r="D107" s="165"/>
      <c r="E107" s="165"/>
      <c r="F107" s="165"/>
      <c r="G107" s="165"/>
      <c r="H107" s="165"/>
    </row>
    <row r="108" spans="1:8" ht="75.45" customHeight="1" x14ac:dyDescent="0.3">
      <c r="A108" s="165" t="s">
        <v>569</v>
      </c>
      <c r="B108" s="165"/>
      <c r="C108" s="165"/>
      <c r="D108" s="165"/>
      <c r="E108" s="165"/>
      <c r="F108" s="165"/>
      <c r="G108" s="165"/>
      <c r="H108" s="165"/>
    </row>
    <row r="109" spans="1:8" ht="88.5" customHeight="1" x14ac:dyDescent="0.3">
      <c r="A109" s="165" t="s">
        <v>570</v>
      </c>
      <c r="B109" s="165"/>
      <c r="C109" s="165"/>
      <c r="D109" s="165"/>
      <c r="E109" s="165"/>
      <c r="F109" s="165"/>
      <c r="G109" s="165"/>
      <c r="H109" s="165"/>
    </row>
    <row r="110" spans="1:8" ht="67.05" customHeight="1" x14ac:dyDescent="0.3">
      <c r="A110" s="165" t="s">
        <v>581</v>
      </c>
      <c r="B110" s="165"/>
      <c r="C110" s="165"/>
      <c r="D110" s="165"/>
      <c r="E110" s="165"/>
      <c r="F110" s="165"/>
      <c r="G110" s="165"/>
      <c r="H110" s="165"/>
    </row>
    <row r="111" spans="1:8" ht="174" customHeight="1" x14ac:dyDescent="0.3">
      <c r="A111" s="165" t="s">
        <v>571</v>
      </c>
      <c r="B111" s="165"/>
      <c r="C111" s="165"/>
      <c r="D111" s="165"/>
      <c r="E111" s="165"/>
      <c r="F111" s="165"/>
      <c r="G111" s="165"/>
      <c r="H111" s="165"/>
    </row>
    <row r="112" spans="1:8" ht="55.05" customHeight="1" x14ac:dyDescent="0.3">
      <c r="A112" s="165" t="s">
        <v>572</v>
      </c>
      <c r="B112" s="165"/>
      <c r="C112" s="165"/>
      <c r="D112" s="165"/>
      <c r="E112" s="165"/>
      <c r="F112" s="165"/>
      <c r="G112" s="165"/>
      <c r="H112" s="165"/>
    </row>
    <row r="113" spans="1:8" ht="53.55" customHeight="1" x14ac:dyDescent="0.3">
      <c r="A113" s="165" t="s">
        <v>535</v>
      </c>
      <c r="B113" s="165"/>
      <c r="C113" s="165"/>
      <c r="D113" s="165"/>
      <c r="E113" s="165"/>
      <c r="F113" s="165"/>
      <c r="G113" s="165"/>
      <c r="H113" s="165"/>
    </row>
    <row r="114" spans="1:8" ht="52.95" customHeight="1" x14ac:dyDescent="0.3">
      <c r="A114" s="165" t="s">
        <v>573</v>
      </c>
      <c r="B114" s="165"/>
      <c r="C114" s="165"/>
      <c r="D114" s="165"/>
      <c r="E114" s="165"/>
      <c r="F114" s="165"/>
      <c r="G114" s="165"/>
      <c r="H114" s="165"/>
    </row>
    <row r="115" spans="1:8" ht="40.950000000000003" customHeight="1" x14ac:dyDescent="0.3">
      <c r="A115" s="165" t="s">
        <v>574</v>
      </c>
      <c r="B115" s="165"/>
      <c r="C115" s="165"/>
      <c r="D115" s="165"/>
      <c r="E115" s="165"/>
      <c r="F115" s="165"/>
      <c r="G115" s="165"/>
      <c r="H115" s="165"/>
    </row>
    <row r="116" spans="1:8" ht="52.5" customHeight="1" x14ac:dyDescent="0.3">
      <c r="A116" s="165" t="s">
        <v>575</v>
      </c>
      <c r="B116" s="165"/>
      <c r="C116" s="165"/>
      <c r="D116" s="165"/>
      <c r="E116" s="165"/>
      <c r="F116" s="165"/>
      <c r="G116" s="165"/>
      <c r="H116" s="165"/>
    </row>
    <row r="117" spans="1:8" ht="40.049999999999997" customHeight="1" x14ac:dyDescent="0.3">
      <c r="A117" s="165" t="s">
        <v>576</v>
      </c>
      <c r="B117" s="165"/>
      <c r="C117" s="165"/>
      <c r="D117" s="165"/>
      <c r="E117" s="165"/>
      <c r="F117" s="165"/>
      <c r="G117" s="165"/>
      <c r="H117" s="165"/>
    </row>
    <row r="118" spans="1:8" ht="52.05" customHeight="1" x14ac:dyDescent="0.3">
      <c r="A118" s="165" t="s">
        <v>577</v>
      </c>
      <c r="B118" s="165"/>
      <c r="C118" s="165"/>
      <c r="D118" s="165"/>
      <c r="E118" s="165"/>
      <c r="F118" s="165"/>
      <c r="G118" s="165"/>
      <c r="H118" s="165"/>
    </row>
    <row r="119" spans="1:8" ht="15" customHeight="1" x14ac:dyDescent="0.3">
      <c r="A119" s="56"/>
      <c r="B119" s="56"/>
      <c r="C119" s="56"/>
      <c r="D119" s="56"/>
      <c r="E119" s="56"/>
      <c r="F119" s="56"/>
      <c r="G119" s="56"/>
      <c r="H119" s="56"/>
    </row>
    <row r="120" spans="1:8" ht="27" customHeight="1" x14ac:dyDescent="0.3">
      <c r="A120" s="166" t="s">
        <v>582</v>
      </c>
      <c r="B120" s="167"/>
      <c r="C120" s="167"/>
      <c r="D120" s="167"/>
      <c r="E120" s="167"/>
      <c r="F120" s="167"/>
      <c r="G120" s="167"/>
      <c r="H120" s="167"/>
    </row>
    <row r="121" spans="1:8" ht="10.050000000000001" customHeight="1" x14ac:dyDescent="0.3">
      <c r="C121" s="168"/>
      <c r="D121" s="168"/>
    </row>
    <row r="122" spans="1:8" ht="68.55" customHeight="1" x14ac:dyDescent="0.3">
      <c r="A122" s="164" t="s">
        <v>38</v>
      </c>
      <c r="B122" s="164"/>
      <c r="C122" s="164" t="s">
        <v>87</v>
      </c>
      <c r="D122" s="164"/>
      <c r="E122" s="164"/>
      <c r="F122" s="164"/>
      <c r="G122" s="164"/>
      <c r="H122" s="36"/>
    </row>
    <row r="123" spans="1:8" x14ac:dyDescent="0.3">
      <c r="B123" s="27"/>
      <c r="C123" s="27"/>
      <c r="D123" s="27"/>
      <c r="E123" s="27"/>
      <c r="F123" s="27"/>
      <c r="G123" s="27"/>
      <c r="H123" s="27"/>
    </row>
    <row r="125" spans="1:8" x14ac:dyDescent="0.3">
      <c r="A125" s="42"/>
    </row>
    <row r="126" spans="1:8" x14ac:dyDescent="0.3">
      <c r="A126" s="42" t="s">
        <v>10</v>
      </c>
    </row>
    <row r="127" spans="1:8" x14ac:dyDescent="0.3">
      <c r="A127" s="42" t="s">
        <v>14</v>
      </c>
    </row>
    <row r="128" spans="1:8" x14ac:dyDescent="0.3">
      <c r="A128" s="42"/>
    </row>
  </sheetData>
  <sheetProtection selectLockedCells="1"/>
  <mergeCells count="95">
    <mergeCell ref="C11:H11"/>
    <mergeCell ref="A1:B1"/>
    <mergeCell ref="A2:D2"/>
    <mergeCell ref="A4:B4"/>
    <mergeCell ref="A6:G6"/>
    <mergeCell ref="C10:H10"/>
    <mergeCell ref="E26:H26"/>
    <mergeCell ref="C12:H12"/>
    <mergeCell ref="C13:H13"/>
    <mergeCell ref="C14:H14"/>
    <mergeCell ref="C15:H15"/>
    <mergeCell ref="C16:H16"/>
    <mergeCell ref="C17:H17"/>
    <mergeCell ref="C18:H18"/>
    <mergeCell ref="C19:H19"/>
    <mergeCell ref="C20:F20"/>
    <mergeCell ref="G20:H21"/>
    <mergeCell ref="C21:F21"/>
    <mergeCell ref="J43:U43"/>
    <mergeCell ref="E27:H28"/>
    <mergeCell ref="E29:H30"/>
    <mergeCell ref="C31:D31"/>
    <mergeCell ref="E31:H31"/>
    <mergeCell ref="C32:H32"/>
    <mergeCell ref="E33:H33"/>
    <mergeCell ref="E52:H52"/>
    <mergeCell ref="E38:H38"/>
    <mergeCell ref="E39:H39"/>
    <mergeCell ref="E40:H40"/>
    <mergeCell ref="E41:H41"/>
    <mergeCell ref="E42:H42"/>
    <mergeCell ref="C44:D44"/>
    <mergeCell ref="A46:H46"/>
    <mergeCell ref="C47:H47"/>
    <mergeCell ref="E50:H50"/>
    <mergeCell ref="E51:H51"/>
    <mergeCell ref="E72:G72"/>
    <mergeCell ref="E53:H53"/>
    <mergeCell ref="E54:H54"/>
    <mergeCell ref="E58:H58"/>
    <mergeCell ref="E59:H59"/>
    <mergeCell ref="E60:H60"/>
    <mergeCell ref="E62:H62"/>
    <mergeCell ref="E63:H63"/>
    <mergeCell ref="E64:H64"/>
    <mergeCell ref="E65:H65"/>
    <mergeCell ref="E68:H68"/>
    <mergeCell ref="E70:H70"/>
    <mergeCell ref="C74:D74"/>
    <mergeCell ref="A76:C76"/>
    <mergeCell ref="A77:C77"/>
    <mergeCell ref="A78:D78"/>
    <mergeCell ref="A80:B80"/>
    <mergeCell ref="C80:H80"/>
    <mergeCell ref="C84:D84"/>
    <mergeCell ref="A86:B86"/>
    <mergeCell ref="E86:F86"/>
    <mergeCell ref="G86:H86"/>
    <mergeCell ref="A87:B87"/>
    <mergeCell ref="E87:F87"/>
    <mergeCell ref="G87:H87"/>
    <mergeCell ref="A100:H100"/>
    <mergeCell ref="A88:B88"/>
    <mergeCell ref="E88:F88"/>
    <mergeCell ref="G88:H88"/>
    <mergeCell ref="A90:H90"/>
    <mergeCell ref="A91:H91"/>
    <mergeCell ref="A93:H93"/>
    <mergeCell ref="A94:H94"/>
    <mergeCell ref="A96:H96"/>
    <mergeCell ref="A97:H97"/>
    <mergeCell ref="A98:H98"/>
    <mergeCell ref="A99:H99"/>
    <mergeCell ref="A112:H112"/>
    <mergeCell ref="A101:H101"/>
    <mergeCell ref="A102:H102"/>
    <mergeCell ref="A103:H103"/>
    <mergeCell ref="A104:H104"/>
    <mergeCell ref="A105:H105"/>
    <mergeCell ref="A106:H106"/>
    <mergeCell ref="A107:H107"/>
    <mergeCell ref="A108:H108"/>
    <mergeCell ref="A109:H109"/>
    <mergeCell ref="A110:H110"/>
    <mergeCell ref="A111:H111"/>
    <mergeCell ref="A120:H120"/>
    <mergeCell ref="C121:D121"/>
    <mergeCell ref="A122:B122"/>
    <mergeCell ref="C122:G122"/>
    <mergeCell ref="A113:H113"/>
    <mergeCell ref="A114:H114"/>
    <mergeCell ref="A115:H115"/>
    <mergeCell ref="A116:H116"/>
    <mergeCell ref="A117:H117"/>
    <mergeCell ref="A118:H118"/>
  </mergeCells>
  <conditionalFormatting sqref="A62:C62">
    <cfRule type="expression" dxfId="300" priority="54">
      <formula>IF($C$44="not permitted",TRUE,FALSE)</formula>
    </cfRule>
    <cfRule type="expression" dxfId="299" priority="53">
      <formula>IF($C$44="permitted",TRUE,FALSE)</formula>
    </cfRule>
  </conditionalFormatting>
  <conditionalFormatting sqref="A64:D64">
    <cfRule type="expression" dxfId="298" priority="61">
      <formula>IF($C$44="permitted",TRUE,FALSE)</formula>
    </cfRule>
    <cfRule type="expression" dxfId="297" priority="62">
      <formula>IF($C$44="not permitted",TRUE,FALSE)</formula>
    </cfRule>
  </conditionalFormatting>
  <conditionalFormatting sqref="A48:H54">
    <cfRule type="expression" dxfId="296" priority="68">
      <formula>IF($C$44="not permitted",TRUE,FALSE)</formula>
    </cfRule>
    <cfRule type="expression" dxfId="295" priority="67">
      <formula>IF($C$44="permitted",TRUE,FALSE)</formula>
    </cfRule>
  </conditionalFormatting>
  <conditionalFormatting sqref="A56:H58 A63:C63 C55:H55 C69:H69 C70 A46 A47:C47 A55 A69:B70 A71:H71 A72:D72 H72 A73:H79 A80 C80:H80 A81:H81">
    <cfRule type="expression" dxfId="294" priority="84">
      <formula>IF($C$44="permitted",TRUE,FALSE)</formula>
    </cfRule>
    <cfRule type="expression" dxfId="293" priority="85">
      <formula>IF($C$44="not permitted",TRUE,FALSE)</formula>
    </cfRule>
  </conditionalFormatting>
  <conditionalFormatting sqref="A59:H60">
    <cfRule type="expression" dxfId="292" priority="5">
      <formula>IF($C$44="permitted",TRUE,FALSE)</formula>
    </cfRule>
    <cfRule type="expression" dxfId="291" priority="6">
      <formula>IF($C$44="not permitted",TRUE,FALSE)</formula>
    </cfRule>
  </conditionalFormatting>
  <conditionalFormatting sqref="A61:H61">
    <cfRule type="expression" dxfId="290" priority="47">
      <formula>IF($C$44="permitted",TRUE,FALSE)</formula>
    </cfRule>
    <cfRule type="expression" dxfId="289" priority="48">
      <formula>IF($C$44="not permitted",TRUE,FALSE)</formula>
    </cfRule>
  </conditionalFormatting>
  <conditionalFormatting sqref="A65:H68">
    <cfRule type="expression" dxfId="288" priority="30">
      <formula>IF($C$44="permitted",TRUE,FALSE)</formula>
    </cfRule>
    <cfRule type="expression" dxfId="287" priority="31">
      <formula>IF($C$44="not permitted",TRUE,FALSE)</formula>
    </cfRule>
  </conditionalFormatting>
  <conditionalFormatting sqref="C62">
    <cfRule type="expression" dxfId="286" priority="55">
      <formula>IF($H62="x",TRUE,FALSE)</formula>
    </cfRule>
  </conditionalFormatting>
  <conditionalFormatting sqref="C63 D67:D69 D71">
    <cfRule type="expression" dxfId="285" priority="97">
      <formula>IF($H63="x",TRUE,FALSE)</formula>
    </cfRule>
  </conditionalFormatting>
  <conditionalFormatting sqref="C63:C64">
    <cfRule type="expression" dxfId="284" priority="64">
      <formula>IF($H63="x",TRUE,FALSE)</formula>
    </cfRule>
  </conditionalFormatting>
  <conditionalFormatting sqref="C67:C71">
    <cfRule type="expression" dxfId="283" priority="94">
      <formula>IF($H67="x",TRUE,FALSE)</formula>
    </cfRule>
  </conditionalFormatting>
  <conditionalFormatting sqref="C44:D44">
    <cfRule type="cellIs" dxfId="282" priority="79" operator="equal">
      <formula>"permitted, subject to Step 4"</formula>
    </cfRule>
    <cfRule type="cellIs" dxfId="281" priority="78" operator="equal">
      <formula>"permitted"</formula>
    </cfRule>
    <cfRule type="cellIs" dxfId="280" priority="77" operator="equal">
      <formula>"not permitted"</formula>
    </cfRule>
  </conditionalFormatting>
  <conditionalFormatting sqref="C49:D51">
    <cfRule type="expression" dxfId="279" priority="69">
      <formula>IF($H49="x",TRUE,FALSE)</formula>
    </cfRule>
  </conditionalFormatting>
  <conditionalFormatting sqref="C52:D58">
    <cfRule type="expression" dxfId="278" priority="95">
      <formula>IF($H52="x",TRUE,FALSE)</formula>
    </cfRule>
  </conditionalFormatting>
  <conditionalFormatting sqref="C53:D53">
    <cfRule type="expression" dxfId="277" priority="65">
      <formula>IF($H53="x",TRUE,FALSE)</formula>
    </cfRule>
  </conditionalFormatting>
  <conditionalFormatting sqref="C57:D57">
    <cfRule type="expression" dxfId="276" priority="73">
      <formula>IF($H57="x",TRUE,FALSE)</formula>
    </cfRule>
  </conditionalFormatting>
  <conditionalFormatting sqref="C59:D59">
    <cfRule type="expression" dxfId="275" priority="10">
      <formula>IF($H59="x",TRUE,FALSE)</formula>
    </cfRule>
  </conditionalFormatting>
  <conditionalFormatting sqref="C60:D61">
    <cfRule type="expression" dxfId="274" priority="49">
      <formula>IF($H60="x",TRUE,FALSE)</formula>
    </cfRule>
  </conditionalFormatting>
  <conditionalFormatting sqref="C61:D62">
    <cfRule type="expression" dxfId="273" priority="24">
      <formula>IF($H61="x",TRUE,FALSE)</formula>
    </cfRule>
  </conditionalFormatting>
  <conditionalFormatting sqref="C64:D66">
    <cfRule type="expression" dxfId="272" priority="32">
      <formula>IF($H64="x",TRUE,FALSE)</formula>
    </cfRule>
  </conditionalFormatting>
  <conditionalFormatting sqref="C65:D65">
    <cfRule type="expression" dxfId="271" priority="25">
      <formula>IF($H65="x",TRUE,FALSE)</formula>
    </cfRule>
  </conditionalFormatting>
  <conditionalFormatting sqref="C74:D75">
    <cfRule type="expression" dxfId="270" priority="92">
      <formula>IF($C$74&lt;&gt;"acceptable",TRUE,FALSE)</formula>
    </cfRule>
    <cfRule type="expression" dxfId="269" priority="93">
      <formula>IF($C$74="acceptable",TRUE,FALSE)</formula>
    </cfRule>
  </conditionalFormatting>
  <conditionalFormatting sqref="C84:D89 C92:D92 C95:D95">
    <cfRule type="cellIs" dxfId="268" priority="89" operator="equal">
      <formula>"not permitted"</formula>
    </cfRule>
    <cfRule type="cellIs" dxfId="267" priority="90" operator="equal">
      <formula>"permitted"</formula>
    </cfRule>
  </conditionalFormatting>
  <conditionalFormatting sqref="C95:D95 C84:D89 C92:D92">
    <cfRule type="colorScale" priority="91">
      <colorScale>
        <cfvo type="min"/>
        <cfvo type="max"/>
        <color rgb="FFFF7128"/>
        <color rgb="FFFFEF9C"/>
      </colorScale>
    </cfRule>
  </conditionalFormatting>
  <conditionalFormatting sqref="C121:D121">
    <cfRule type="cellIs" dxfId="266" priority="86" operator="equal">
      <formula>"not permitted"</formula>
    </cfRule>
    <cfRule type="cellIs" dxfId="265" priority="87" operator="equal">
      <formula>"permitted"</formula>
    </cfRule>
    <cfRule type="colorScale" priority="88">
      <colorScale>
        <cfvo type="min"/>
        <cfvo type="max"/>
        <color rgb="FFFF7128"/>
        <color rgb="FFFFEF9C"/>
      </colorScale>
    </cfRule>
  </conditionalFormatting>
  <conditionalFormatting sqref="C49:H70">
    <cfRule type="expression" dxfId="264" priority="1">
      <formula>IF($J49="x",TRUE,FALSE)</formula>
    </cfRule>
  </conditionalFormatting>
  <conditionalFormatting sqref="D62">
    <cfRule type="expression" dxfId="263" priority="22">
      <formula>IF($C$44="permitted",TRUE,FALSE)</formula>
    </cfRule>
    <cfRule type="expression" dxfId="262" priority="23">
      <formula>IF($C$44="not permitted",TRUE,FALSE)</formula>
    </cfRule>
  </conditionalFormatting>
  <conditionalFormatting sqref="D62:D63">
    <cfRule type="expression" dxfId="261" priority="17">
      <formula>IF($H62="x",TRUE,FALSE)</formula>
    </cfRule>
  </conditionalFormatting>
  <conditionalFormatting sqref="D63">
    <cfRule type="expression" dxfId="260" priority="11">
      <formula>IF($H63="x",TRUE,FALSE)</formula>
    </cfRule>
    <cfRule type="expression" dxfId="259" priority="15">
      <formula>IF($C$44="permitted",TRUE,FALSE)</formula>
    </cfRule>
    <cfRule type="expression" dxfId="258" priority="16">
      <formula>IF($C$44="not permitted",TRUE,FALSE)</formula>
    </cfRule>
  </conditionalFormatting>
  <conditionalFormatting sqref="D64">
    <cfRule type="expression" dxfId="257" priority="63">
      <formula>IF($H64="x",TRUE,FALSE)</formula>
    </cfRule>
  </conditionalFormatting>
  <conditionalFormatting sqref="E62:H64">
    <cfRule type="expression" dxfId="256" priority="2">
      <formula>IF($C$44="permitted",TRUE,FALSE)</formula>
    </cfRule>
    <cfRule type="expression" dxfId="255" priority="3">
      <formula>IF($C$44="not permitted",TRUE,FALSE)</formula>
    </cfRule>
  </conditionalFormatting>
  <conditionalFormatting sqref="E70:H70">
    <cfRule type="expression" dxfId="254" priority="81">
      <formula>IF($C$44="permitted",TRUE,FALSE)</formula>
    </cfRule>
    <cfRule type="expression" dxfId="253" priority="82">
      <formula>IF($C$44="not permitted",TRUE,FALSE)</formula>
    </cfRule>
  </conditionalFormatting>
  <conditionalFormatting sqref="F84:H85 F89:H89">
    <cfRule type="expression" dxfId="252" priority="83">
      <formula>IF($C$84="permitted",FALSE,TRUE)</formula>
    </cfRule>
  </conditionalFormatting>
  <dataValidations count="1">
    <dataValidation type="list" allowBlank="1" showInputMessage="1" showErrorMessage="1" sqref="C38:C42 C68 C70" xr:uid="{8435C3A1-33D8-4D62-B2D9-85BA3F657BE5}">
      <formula1>"Yes,No"</formula1>
    </dataValidation>
  </dataValidations>
  <pageMargins left="0.7" right="0.7" top="0.78740157499999996" bottom="0.78740157499999996" header="0.3" footer="0.3"/>
  <pageSetup paperSize="9" scale="6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D9CE9-0CBE-4B49-9D37-30FDBFB1520C}">
  <sheetPr>
    <pageSetUpPr fitToPage="1"/>
  </sheetPr>
  <dimension ref="A1:U130"/>
  <sheetViews>
    <sheetView zoomScale="85" zoomScaleNormal="85" workbookViewId="0">
      <selection sqref="A1:B1"/>
    </sheetView>
  </sheetViews>
  <sheetFormatPr baseColWidth="10" defaultRowHeight="14.4" x14ac:dyDescent="0.3"/>
  <cols>
    <col min="1" max="1" width="5.6640625" customWidth="1"/>
    <col min="2" max="2" width="61.5546875" customWidth="1"/>
    <col min="3" max="3" width="14.5546875" customWidth="1"/>
    <col min="4" max="4" width="12.21875" customWidth="1"/>
    <col min="5" max="5" width="12.33203125" customWidth="1"/>
    <col min="6" max="6" width="9.88671875" customWidth="1"/>
    <col min="8" max="8" width="11.44140625" customWidth="1"/>
    <col min="10" max="10" width="7.44140625" customWidth="1"/>
    <col min="11" max="20" width="5.6640625" customWidth="1"/>
    <col min="21" max="21" width="11.109375" customWidth="1"/>
  </cols>
  <sheetData>
    <row r="1" spans="1:11" ht="28.5" customHeight="1" x14ac:dyDescent="0.3">
      <c r="A1" s="163" t="s">
        <v>70</v>
      </c>
      <c r="B1" s="163"/>
    </row>
    <row r="2" spans="1:11" ht="25.95" customHeight="1" x14ac:dyDescent="0.3">
      <c r="A2" s="198" t="s">
        <v>151</v>
      </c>
      <c r="B2" s="198"/>
      <c r="C2" s="198"/>
      <c r="D2" s="198"/>
      <c r="H2" s="34" t="s">
        <v>79</v>
      </c>
      <c r="I2" s="17"/>
      <c r="J2" s="17"/>
      <c r="K2" s="17"/>
    </row>
    <row r="3" spans="1:11" x14ac:dyDescent="0.3">
      <c r="H3" s="26" t="s">
        <v>20</v>
      </c>
      <c r="I3" s="17"/>
      <c r="J3" s="17"/>
    </row>
    <row r="4" spans="1:11" x14ac:dyDescent="0.3">
      <c r="A4" s="199" t="s">
        <v>778</v>
      </c>
      <c r="B4" s="199"/>
      <c r="C4" s="97" t="s">
        <v>476</v>
      </c>
    </row>
    <row r="6" spans="1:11" ht="46.95" customHeight="1" x14ac:dyDescent="0.3">
      <c r="A6" s="186" t="s">
        <v>477</v>
      </c>
      <c r="B6" s="186"/>
      <c r="C6" s="186"/>
      <c r="D6" s="186"/>
      <c r="E6" s="186"/>
      <c r="F6" s="186"/>
      <c r="G6" s="186"/>
      <c r="H6" s="46"/>
    </row>
    <row r="8" spans="1:11" ht="21" customHeight="1" x14ac:dyDescent="0.3">
      <c r="A8" s="25" t="s">
        <v>73</v>
      </c>
      <c r="B8" s="21"/>
      <c r="C8" s="21"/>
      <c r="D8" s="21"/>
      <c r="E8" s="21"/>
      <c r="F8" s="21"/>
      <c r="G8" s="21"/>
      <c r="H8" s="21"/>
    </row>
    <row r="10" spans="1:11" ht="16.5" customHeight="1" x14ac:dyDescent="0.3">
      <c r="A10" s="3" t="s">
        <v>0</v>
      </c>
      <c r="B10" s="3" t="s">
        <v>56</v>
      </c>
      <c r="C10" s="193" t="s">
        <v>478</v>
      </c>
      <c r="D10" s="193"/>
      <c r="E10" s="193"/>
      <c r="F10" s="193"/>
      <c r="G10" s="193"/>
      <c r="H10" s="193"/>
    </row>
    <row r="11" spans="1:11" ht="16.5" customHeight="1" x14ac:dyDescent="0.3">
      <c r="A11" s="3" t="s">
        <v>1</v>
      </c>
      <c r="B11" s="3" t="s">
        <v>45</v>
      </c>
      <c r="C11" s="193" t="s">
        <v>479</v>
      </c>
      <c r="D11" s="193"/>
      <c r="E11" s="193"/>
      <c r="F11" s="193"/>
      <c r="G11" s="193"/>
      <c r="H11" s="193"/>
    </row>
    <row r="12" spans="1:11" ht="16.5" customHeight="1" x14ac:dyDescent="0.3">
      <c r="A12" s="3" t="s">
        <v>2</v>
      </c>
      <c r="B12" s="3" t="s">
        <v>55</v>
      </c>
      <c r="C12" s="193" t="s">
        <v>480</v>
      </c>
      <c r="D12" s="193"/>
      <c r="E12" s="193"/>
      <c r="F12" s="193"/>
      <c r="G12" s="193"/>
      <c r="H12" s="193"/>
    </row>
    <row r="13" spans="1:11" ht="16.5" customHeight="1" x14ac:dyDescent="0.3">
      <c r="A13" s="3" t="s">
        <v>4</v>
      </c>
      <c r="B13" s="3" t="s">
        <v>51</v>
      </c>
      <c r="C13" s="193" t="s">
        <v>481</v>
      </c>
      <c r="D13" s="193"/>
      <c r="E13" s="193"/>
      <c r="F13" s="193"/>
      <c r="G13" s="193"/>
      <c r="H13" s="193"/>
    </row>
    <row r="14" spans="1:11" ht="16.5" customHeight="1" x14ac:dyDescent="0.3">
      <c r="A14" s="3" t="s">
        <v>5</v>
      </c>
      <c r="B14" s="3" t="s">
        <v>47</v>
      </c>
      <c r="C14" s="196" t="s">
        <v>482</v>
      </c>
      <c r="D14" s="196"/>
      <c r="E14" s="196"/>
      <c r="F14" s="196"/>
      <c r="G14" s="196"/>
      <c r="H14" s="196"/>
    </row>
    <row r="15" spans="1:11" ht="16.5" customHeight="1" x14ac:dyDescent="0.3">
      <c r="A15" s="3" t="s">
        <v>6</v>
      </c>
      <c r="B15" s="3" t="s">
        <v>71</v>
      </c>
      <c r="C15" s="193" t="s">
        <v>483</v>
      </c>
      <c r="D15" s="193"/>
      <c r="E15" s="193"/>
      <c r="F15" s="193"/>
      <c r="G15" s="193"/>
      <c r="H15" s="193"/>
    </row>
    <row r="16" spans="1:11" ht="18" customHeight="1" x14ac:dyDescent="0.3">
      <c r="A16" s="3" t="s">
        <v>7</v>
      </c>
      <c r="B16" s="3" t="s">
        <v>48</v>
      </c>
      <c r="C16" s="193" t="s">
        <v>484</v>
      </c>
      <c r="D16" s="193"/>
      <c r="E16" s="193"/>
      <c r="F16" s="193"/>
      <c r="G16" s="193"/>
      <c r="H16" s="193"/>
    </row>
    <row r="17" spans="1:8" ht="16.05" customHeight="1" x14ac:dyDescent="0.3">
      <c r="A17" s="3" t="s">
        <v>11</v>
      </c>
      <c r="B17" s="3" t="s">
        <v>74</v>
      </c>
      <c r="C17" s="193" t="s">
        <v>116</v>
      </c>
      <c r="D17" s="193"/>
      <c r="E17" s="193"/>
      <c r="F17" s="193"/>
      <c r="G17" s="193"/>
      <c r="H17" s="193"/>
    </row>
    <row r="18" spans="1:8" ht="29.55" customHeight="1" x14ac:dyDescent="0.3">
      <c r="A18" s="3" t="s">
        <v>12</v>
      </c>
      <c r="B18" s="3" t="s">
        <v>49</v>
      </c>
      <c r="C18" s="193" t="s">
        <v>485</v>
      </c>
      <c r="D18" s="193"/>
      <c r="E18" s="193"/>
      <c r="F18" s="193"/>
      <c r="G18" s="193"/>
      <c r="H18" s="193"/>
    </row>
    <row r="19" spans="1:8" ht="33" customHeight="1" x14ac:dyDescent="0.3">
      <c r="A19" s="3" t="s">
        <v>153</v>
      </c>
      <c r="B19" s="3" t="s">
        <v>155</v>
      </c>
      <c r="C19" s="193" t="s">
        <v>486</v>
      </c>
      <c r="D19" s="193"/>
      <c r="E19" s="193"/>
      <c r="F19" s="193"/>
      <c r="G19" s="193"/>
      <c r="H19" s="193"/>
    </row>
    <row r="20" spans="1:8" ht="18" customHeight="1" x14ac:dyDescent="0.3">
      <c r="A20" s="3" t="s">
        <v>76</v>
      </c>
      <c r="B20" s="3" t="s">
        <v>46</v>
      </c>
      <c r="C20" s="193" t="s">
        <v>444</v>
      </c>
      <c r="D20" s="193"/>
      <c r="E20" s="193"/>
      <c r="F20" s="193"/>
      <c r="G20" s="197" t="s">
        <v>78</v>
      </c>
      <c r="H20" s="197"/>
    </row>
    <row r="21" spans="1:8" ht="16.95" customHeight="1" x14ac:dyDescent="0.3">
      <c r="A21" s="3" t="s">
        <v>154</v>
      </c>
      <c r="B21" s="3" t="s">
        <v>50</v>
      </c>
      <c r="C21" s="193" t="s">
        <v>444</v>
      </c>
      <c r="D21" s="193"/>
      <c r="E21" s="193"/>
      <c r="F21" s="193"/>
      <c r="G21" s="197"/>
      <c r="H21" s="197"/>
    </row>
    <row r="22" spans="1:8" x14ac:dyDescent="0.3">
      <c r="A22" s="3"/>
      <c r="C22" s="3"/>
      <c r="G22" s="4"/>
    </row>
    <row r="23" spans="1:8" ht="21" customHeight="1" x14ac:dyDescent="0.3">
      <c r="A23" s="25" t="s">
        <v>8</v>
      </c>
      <c r="B23" s="21"/>
      <c r="C23" s="23"/>
      <c r="D23" s="21"/>
      <c r="E23" s="21"/>
      <c r="F23" s="21"/>
      <c r="G23" s="21"/>
      <c r="H23" s="21"/>
    </row>
    <row r="24" spans="1:8" s="24" customFormat="1" ht="8.5500000000000007" customHeight="1" x14ac:dyDescent="0.3"/>
    <row r="25" spans="1:8" ht="16.2" x14ac:dyDescent="0.3">
      <c r="A25" s="3"/>
      <c r="B25" s="60"/>
      <c r="C25" s="3"/>
      <c r="H25" s="18" t="s">
        <v>62</v>
      </c>
    </row>
    <row r="26" spans="1:8" x14ac:dyDescent="0.3">
      <c r="A26" s="3" t="s">
        <v>0</v>
      </c>
      <c r="B26" s="3" t="s">
        <v>21</v>
      </c>
      <c r="C26" s="126">
        <v>44621</v>
      </c>
      <c r="E26" s="195"/>
      <c r="F26" s="195"/>
      <c r="G26" s="195"/>
      <c r="H26" s="195"/>
    </row>
    <row r="27" spans="1:8" x14ac:dyDescent="0.3">
      <c r="A27" s="3" t="s">
        <v>1</v>
      </c>
      <c r="B27" s="3" t="s">
        <v>22</v>
      </c>
      <c r="C27" s="39">
        <v>5</v>
      </c>
      <c r="E27" s="181" t="s">
        <v>28</v>
      </c>
      <c r="F27" s="181"/>
      <c r="G27" s="181"/>
      <c r="H27" s="181"/>
    </row>
    <row r="28" spans="1:8" ht="16.5" customHeight="1" x14ac:dyDescent="0.3">
      <c r="A28" s="3"/>
      <c r="B28" s="3" t="s">
        <v>15</v>
      </c>
      <c r="C28" s="127">
        <f>DATE(YEAR($C$26)+$C$27,MONTH($C$26),DAY($C$26))</f>
        <v>46447</v>
      </c>
      <c r="E28" s="181"/>
      <c r="F28" s="181"/>
      <c r="G28" s="181"/>
      <c r="H28" s="181"/>
    </row>
    <row r="29" spans="1:8" ht="90" customHeight="1" x14ac:dyDescent="0.3">
      <c r="A29" s="3" t="s">
        <v>2</v>
      </c>
      <c r="B29" s="79" t="s">
        <v>160</v>
      </c>
      <c r="C29" s="40">
        <v>30</v>
      </c>
      <c r="D29" s="54" t="str">
        <f>"(= in total "&amp;TEXT($C$29+$C$27,"####0")&amp;" years)"</f>
        <v>(= in total 35 years)</v>
      </c>
      <c r="E29" s="181" t="s">
        <v>126</v>
      </c>
      <c r="F29" s="181"/>
      <c r="G29" s="181"/>
      <c r="H29" s="181"/>
    </row>
    <row r="30" spans="1:8" ht="62.55" customHeight="1" x14ac:dyDescent="0.3">
      <c r="A30" s="3"/>
      <c r="B30" s="79" t="s">
        <v>777</v>
      </c>
      <c r="C30" s="13">
        <f>EXP(LN(1-0.5)/($C$29+$C$27)*$C$27)</f>
        <v>0.90572366426390671</v>
      </c>
      <c r="D30" s="54" t="str">
        <f>TEXT(IF(LN($C$30)*$C$27=0,"∞",LN(1-0.5)/LN($C$30)*$C$27)-$C$27,"####0")</f>
        <v>30</v>
      </c>
      <c r="E30" s="181"/>
      <c r="F30" s="181"/>
      <c r="G30" s="181"/>
      <c r="H30" s="181"/>
    </row>
    <row r="31" spans="1:8" x14ac:dyDescent="0.3">
      <c r="A31" s="3" t="s">
        <v>4</v>
      </c>
      <c r="B31" s="53" t="s">
        <v>23</v>
      </c>
      <c r="C31" s="193" t="s">
        <v>481</v>
      </c>
      <c r="D31" s="193"/>
      <c r="E31" s="194" t="s">
        <v>63</v>
      </c>
      <c r="F31" s="194"/>
      <c r="G31" s="194"/>
      <c r="H31" s="194"/>
    </row>
    <row r="32" spans="1:8" ht="271.05" customHeight="1" x14ac:dyDescent="0.3">
      <c r="A32" s="3" t="s">
        <v>5</v>
      </c>
      <c r="B32" s="6" t="s">
        <v>13</v>
      </c>
      <c r="C32" s="193" t="s">
        <v>487</v>
      </c>
      <c r="D32" s="193"/>
      <c r="E32" s="193"/>
      <c r="F32" s="193"/>
      <c r="G32" s="193"/>
      <c r="H32" s="193"/>
    </row>
    <row r="33" spans="1:21" ht="30.6" x14ac:dyDescent="0.3">
      <c r="A33" s="3" t="s">
        <v>6</v>
      </c>
      <c r="B33" s="2" t="s">
        <v>488</v>
      </c>
      <c r="C33" s="37">
        <v>0.5</v>
      </c>
      <c r="E33" s="181" t="s">
        <v>29</v>
      </c>
      <c r="F33" s="181"/>
      <c r="G33" s="181"/>
      <c r="H33" s="181"/>
    </row>
    <row r="35" spans="1:21" ht="21" customHeight="1" x14ac:dyDescent="0.3">
      <c r="A35" s="25" t="s">
        <v>9</v>
      </c>
      <c r="B35" s="22"/>
      <c r="C35" s="21"/>
      <c r="D35" s="21"/>
      <c r="E35" s="21"/>
      <c r="F35" s="21"/>
      <c r="G35" s="21"/>
      <c r="H35" s="21"/>
    </row>
    <row r="36" spans="1:21" ht="9.4499999999999993" customHeight="1" x14ac:dyDescent="0.3">
      <c r="A36" s="24"/>
      <c r="B36" s="1"/>
    </row>
    <row r="37" spans="1:21" x14ac:dyDescent="0.3">
      <c r="H37" s="18" t="s">
        <v>62</v>
      </c>
    </row>
    <row r="38" spans="1:21" ht="66.45" customHeight="1" x14ac:dyDescent="0.3">
      <c r="A38" s="6" t="s">
        <v>0</v>
      </c>
      <c r="B38" s="80" t="s">
        <v>161</v>
      </c>
      <c r="C38" s="38" t="s">
        <v>14</v>
      </c>
      <c r="D38" s="41" t="str">
        <f>IF(C38="Yes","Describe why you still do not pursue this option","")</f>
        <v/>
      </c>
      <c r="E38" s="181" t="s">
        <v>489</v>
      </c>
      <c r="F38" s="181"/>
      <c r="G38" s="181"/>
      <c r="H38" s="181"/>
    </row>
    <row r="39" spans="1:21" ht="51" customHeight="1" x14ac:dyDescent="0.3">
      <c r="A39" s="6" t="s">
        <v>1</v>
      </c>
      <c r="B39" s="6" t="s">
        <v>490</v>
      </c>
      <c r="C39" s="38" t="s">
        <v>14</v>
      </c>
      <c r="D39" s="41" t="str">
        <f>IF(C39="Yes","Make sure that the prerequisites are fulfilled!","")</f>
        <v/>
      </c>
      <c r="E39" s="181" t="s">
        <v>491</v>
      </c>
      <c r="F39" s="181"/>
      <c r="G39" s="181"/>
      <c r="H39" s="181"/>
    </row>
    <row r="40" spans="1:21" ht="37.049999999999997" customHeight="1" x14ac:dyDescent="0.3">
      <c r="A40" s="6" t="s">
        <v>2</v>
      </c>
      <c r="B40" s="80" t="s">
        <v>162</v>
      </c>
      <c r="C40" s="38" t="s">
        <v>14</v>
      </c>
      <c r="D40" s="41" t="str">
        <f>IF(C40="Yes","Risk of lawful interception! Get encryption","Ensure that data remains encrypted")</f>
        <v>Ensure that data remains encrypted</v>
      </c>
      <c r="E40" s="181" t="s">
        <v>492</v>
      </c>
      <c r="F40" s="181"/>
      <c r="G40" s="181"/>
      <c r="H40" s="181"/>
    </row>
    <row r="41" spans="1:21" ht="43.2" x14ac:dyDescent="0.3">
      <c r="A41" s="6" t="s">
        <v>4</v>
      </c>
      <c r="B41" s="80" t="s">
        <v>163</v>
      </c>
      <c r="C41" s="38" t="s">
        <v>10</v>
      </c>
      <c r="D41" s="41" t="str">
        <f>IF(C41="Yes","Foreign lawful access is at least technically possible","Ensure that data remains encrypted")</f>
        <v>Foreign lawful access is at least technically possible</v>
      </c>
      <c r="E41" s="181" t="s">
        <v>493</v>
      </c>
      <c r="F41" s="181"/>
      <c r="G41" s="181"/>
      <c r="H41" s="181"/>
    </row>
    <row r="42" spans="1:21" ht="88.95" customHeight="1" x14ac:dyDescent="0.3">
      <c r="A42" s="6" t="s">
        <v>5</v>
      </c>
      <c r="B42" s="80" t="s">
        <v>164</v>
      </c>
      <c r="C42" s="38" t="s">
        <v>10</v>
      </c>
      <c r="D42" s="41" t="str">
        <f>IF(C42="Yes","Ensure that the mechanism remains in place and is complied with","Enter into the EU SCC, for instance, and ensure compliance")</f>
        <v>Ensure that the mechanism remains in place and is complied with</v>
      </c>
      <c r="E42" s="181" t="s">
        <v>494</v>
      </c>
      <c r="F42" s="181"/>
      <c r="G42" s="181"/>
      <c r="H42" s="181"/>
    </row>
    <row r="43" spans="1:21" x14ac:dyDescent="0.3">
      <c r="A43" s="6"/>
      <c r="B43" s="6"/>
      <c r="E43" s="6"/>
      <c r="F43" s="6"/>
      <c r="J43" s="192" t="s">
        <v>152</v>
      </c>
      <c r="K43" s="192"/>
      <c r="L43" s="192"/>
      <c r="M43" s="192"/>
      <c r="N43" s="192"/>
      <c r="O43" s="192"/>
      <c r="P43" s="192"/>
      <c r="Q43" s="192"/>
      <c r="R43" s="192"/>
      <c r="S43" s="192"/>
      <c r="T43" s="192"/>
      <c r="U43" s="192"/>
    </row>
    <row r="44" spans="1:21" ht="30" customHeight="1" x14ac:dyDescent="0.3">
      <c r="A44" s="19" t="s">
        <v>19</v>
      </c>
      <c r="B44" s="7"/>
      <c r="C44" s="187" t="str">
        <f>IF(C39="Yes","permitted",IF(C40="Yes","not permitted",IF(C41="No","permitted",IF(C42="No","not permitted","permitted, subject to Step 4"))))</f>
        <v>permitted, subject to Step 4</v>
      </c>
      <c r="D44" s="188"/>
      <c r="E44" s="6"/>
      <c r="F44" s="6"/>
      <c r="J44" s="61"/>
      <c r="K44" s="62"/>
      <c r="L44" s="62"/>
      <c r="M44" s="62"/>
      <c r="N44" s="62"/>
      <c r="O44" s="62"/>
      <c r="P44" s="62"/>
      <c r="Q44" s="62"/>
      <c r="R44" s="62"/>
      <c r="S44" s="62"/>
      <c r="T44" s="62"/>
      <c r="U44" s="63"/>
    </row>
    <row r="45" spans="1:21" x14ac:dyDescent="0.3">
      <c r="A45" s="6"/>
      <c r="B45" s="6"/>
      <c r="C45" s="6"/>
      <c r="D45" s="6"/>
      <c r="E45" s="6"/>
      <c r="F45" s="6"/>
      <c r="J45" s="64"/>
      <c r="U45" s="65"/>
    </row>
    <row r="46" spans="1:21" ht="21" customHeight="1" x14ac:dyDescent="0.3">
      <c r="A46" s="189" t="s">
        <v>495</v>
      </c>
      <c r="B46" s="189"/>
      <c r="C46" s="189"/>
      <c r="D46" s="189"/>
      <c r="E46" s="189"/>
      <c r="F46" s="189"/>
      <c r="G46" s="189"/>
      <c r="H46" s="189"/>
      <c r="J46" s="64"/>
      <c r="U46" s="65"/>
    </row>
    <row r="47" spans="1:21" ht="43.05" customHeight="1" x14ac:dyDescent="0.35">
      <c r="A47" s="28"/>
      <c r="B47" s="6"/>
      <c r="C47" s="203" t="s">
        <v>496</v>
      </c>
      <c r="D47" s="203"/>
      <c r="E47" s="203"/>
      <c r="F47" s="203"/>
      <c r="G47" s="203"/>
      <c r="H47" s="203"/>
      <c r="J47" s="64"/>
      <c r="K47" s="50" t="s">
        <v>88</v>
      </c>
      <c r="T47" s="34" t="s">
        <v>89</v>
      </c>
      <c r="U47" s="65">
        <v>3</v>
      </c>
    </row>
    <row r="48" spans="1:21" ht="46.8" x14ac:dyDescent="0.3">
      <c r="A48" s="6"/>
      <c r="B48" s="6"/>
      <c r="C48" s="43" t="s">
        <v>80</v>
      </c>
      <c r="D48" s="49" t="s">
        <v>497</v>
      </c>
      <c r="E48" s="6"/>
      <c r="F48" s="6"/>
      <c r="H48" s="18" t="s">
        <v>62</v>
      </c>
      <c r="J48" s="64"/>
      <c r="U48" s="65"/>
    </row>
    <row r="49" spans="1:21" ht="61.5" customHeight="1" x14ac:dyDescent="0.3">
      <c r="A49" s="5" t="s">
        <v>0</v>
      </c>
      <c r="B49" s="80" t="s">
        <v>498</v>
      </c>
      <c r="C49" s="8"/>
      <c r="D49" s="6"/>
      <c r="E49" s="6"/>
      <c r="F49" s="6"/>
      <c r="J49" s="64"/>
      <c r="U49" s="65"/>
    </row>
    <row r="50" spans="1:21" ht="64.5" customHeight="1" x14ac:dyDescent="0.3">
      <c r="A50" s="5"/>
      <c r="B50" s="80" t="s">
        <v>499</v>
      </c>
      <c r="C50" s="37">
        <v>0.01</v>
      </c>
      <c r="D50" s="10">
        <f>C50</f>
        <v>0.01</v>
      </c>
      <c r="E50" s="181" t="s">
        <v>500</v>
      </c>
      <c r="F50" s="181"/>
      <c r="G50" s="181"/>
      <c r="H50" s="181"/>
      <c r="J50" s="71"/>
      <c r="K50" s="72">
        <v>0</v>
      </c>
      <c r="L50" s="72">
        <v>0</v>
      </c>
      <c r="M50" s="72">
        <v>0</v>
      </c>
      <c r="N50" s="72">
        <v>0</v>
      </c>
      <c r="O50" s="72">
        <v>0</v>
      </c>
      <c r="P50" s="73">
        <v>0</v>
      </c>
      <c r="Q50" s="73">
        <v>0</v>
      </c>
      <c r="R50" s="73">
        <v>0</v>
      </c>
      <c r="S50" s="73">
        <v>0</v>
      </c>
      <c r="T50" s="73">
        <v>0</v>
      </c>
      <c r="U50" s="74">
        <f>IF($U$47=5,SUM(P50:T50),IF($U$47=4,SUM(P50:S50),IF($U$47=3,SUM(P50:R50),IF($U$47=2,SUM(P50:Q50),P50))))/$U$47</f>
        <v>0</v>
      </c>
    </row>
    <row r="51" spans="1:21" ht="67.05" customHeight="1" x14ac:dyDescent="0.3">
      <c r="A51" s="5"/>
      <c r="B51" s="80" t="s">
        <v>501</v>
      </c>
      <c r="C51" s="37">
        <v>0.05</v>
      </c>
      <c r="D51" s="10">
        <f>C51</f>
        <v>0.05</v>
      </c>
      <c r="E51" s="181" t="s">
        <v>502</v>
      </c>
      <c r="F51" s="181"/>
      <c r="G51" s="181"/>
      <c r="H51" s="181"/>
      <c r="J51" s="71"/>
      <c r="K51" s="72">
        <v>0</v>
      </c>
      <c r="L51" s="72">
        <v>0</v>
      </c>
      <c r="M51" s="72">
        <v>0</v>
      </c>
      <c r="N51" s="72">
        <v>0</v>
      </c>
      <c r="O51" s="72">
        <v>0</v>
      </c>
      <c r="P51" s="73">
        <v>0</v>
      </c>
      <c r="Q51" s="73">
        <v>0</v>
      </c>
      <c r="R51" s="73">
        <v>0</v>
      </c>
      <c r="S51" s="73">
        <v>0</v>
      </c>
      <c r="T51" s="73">
        <v>0</v>
      </c>
      <c r="U51" s="74">
        <f>IF($U$47=5,SUM(P51:T51),IF($U$47=4,SUM(P51:S51),IF($U$47=3,SUM(P51:R51),IF($U$47=2,SUM(P51:Q51),P51))))/$U$47</f>
        <v>0</v>
      </c>
    </row>
    <row r="52" spans="1:21" ht="79.05" customHeight="1" x14ac:dyDescent="0.3">
      <c r="A52" s="5"/>
      <c r="B52" s="80" t="s">
        <v>503</v>
      </c>
      <c r="C52" s="37">
        <v>1</v>
      </c>
      <c r="D52" s="10">
        <f>C52</f>
        <v>1</v>
      </c>
      <c r="E52" s="181" t="s">
        <v>504</v>
      </c>
      <c r="F52" s="181"/>
      <c r="G52" s="181"/>
      <c r="H52" s="181"/>
      <c r="J52" s="71"/>
      <c r="K52" s="72">
        <v>0</v>
      </c>
      <c r="L52" s="72">
        <v>0</v>
      </c>
      <c r="M52" s="72">
        <v>0</v>
      </c>
      <c r="N52" s="72">
        <v>0</v>
      </c>
      <c r="O52" s="72">
        <v>0</v>
      </c>
      <c r="P52" s="73">
        <v>0</v>
      </c>
      <c r="Q52" s="73">
        <v>0</v>
      </c>
      <c r="R52" s="73">
        <v>0</v>
      </c>
      <c r="S52" s="73">
        <v>0</v>
      </c>
      <c r="T52" s="73">
        <v>0</v>
      </c>
      <c r="U52" s="74">
        <f>IF($U$47=5,SUM(P52:T52),IF($U$47=4,SUM(P52:S52),IF($U$47=3,SUM(P52:R52),IF($U$47=2,SUM(P52:Q52),P52))))/$U$47</f>
        <v>0</v>
      </c>
    </row>
    <row r="53" spans="1:21" ht="79.5" customHeight="1" x14ac:dyDescent="0.3">
      <c r="A53" s="5"/>
      <c r="B53" s="80" t="s">
        <v>505</v>
      </c>
      <c r="C53" s="37">
        <v>0.3</v>
      </c>
      <c r="D53" s="10">
        <f>1-C53</f>
        <v>0.7</v>
      </c>
      <c r="E53" s="181" t="s">
        <v>506</v>
      </c>
      <c r="F53" s="181"/>
      <c r="G53" s="181"/>
      <c r="H53" s="181"/>
      <c r="J53" s="71"/>
      <c r="K53" s="72">
        <v>0</v>
      </c>
      <c r="L53" s="72">
        <v>0</v>
      </c>
      <c r="M53" s="72">
        <v>0</v>
      </c>
      <c r="N53" s="72">
        <v>0</v>
      </c>
      <c r="O53" s="72">
        <v>0</v>
      </c>
      <c r="P53" s="73">
        <v>0</v>
      </c>
      <c r="Q53" s="73">
        <v>0</v>
      </c>
      <c r="R53" s="73">
        <v>0</v>
      </c>
      <c r="S53" s="73">
        <v>0</v>
      </c>
      <c r="T53" s="73">
        <v>0</v>
      </c>
      <c r="U53" s="74">
        <f>IF($U$47=5,SUM(P53:T53),IF($U$47=4,SUM(P53:S53),IF($U$47=3,SUM(P53:R53),IF($U$47=2,SUM(P53:Q53),P53))))/$U$47</f>
        <v>0</v>
      </c>
    </row>
    <row r="54" spans="1:21" ht="72.45" customHeight="1" x14ac:dyDescent="0.3">
      <c r="A54" s="5"/>
      <c r="B54" s="80" t="s">
        <v>507</v>
      </c>
      <c r="C54" s="37">
        <v>0</v>
      </c>
      <c r="D54" s="10">
        <f>1-C54</f>
        <v>1</v>
      </c>
      <c r="E54" s="181" t="s">
        <v>444</v>
      </c>
      <c r="F54" s="181"/>
      <c r="G54" s="181"/>
      <c r="H54" s="181"/>
      <c r="J54" s="71"/>
      <c r="K54" s="72">
        <v>0</v>
      </c>
      <c r="L54" s="72">
        <v>0</v>
      </c>
      <c r="M54" s="72">
        <v>0</v>
      </c>
      <c r="N54" s="72">
        <v>0</v>
      </c>
      <c r="O54" s="72">
        <v>0</v>
      </c>
      <c r="P54" s="73">
        <v>0</v>
      </c>
      <c r="Q54" s="73">
        <v>0</v>
      </c>
      <c r="R54" s="73">
        <v>0</v>
      </c>
      <c r="S54" s="73">
        <v>0</v>
      </c>
      <c r="T54" s="73">
        <v>0</v>
      </c>
      <c r="U54" s="74">
        <f>IF($U$47=5,SUM(P54:T54),IF($U$47=4,SUM(P54:S54),IF($U$47=3,SUM(P54:R54),IF($U$47=2,SUM(P54:Q54),P54))))/$U$47</f>
        <v>0</v>
      </c>
    </row>
    <row r="55" spans="1:21" ht="20.55" customHeight="1" x14ac:dyDescent="0.3">
      <c r="A55" s="9"/>
      <c r="C55" s="6"/>
      <c r="D55" s="10">
        <f>D50*D52*D53*D54*D51</f>
        <v>3.5E-4</v>
      </c>
      <c r="E55" s="6"/>
      <c r="F55" s="6"/>
      <c r="J55" s="64"/>
      <c r="U55" s="65"/>
    </row>
    <row r="56" spans="1:21" ht="16.95" customHeight="1" x14ac:dyDescent="0.3">
      <c r="A56" s="9"/>
      <c r="B56" s="6"/>
      <c r="C56" s="6"/>
      <c r="D56" s="10"/>
      <c r="E56" s="6"/>
      <c r="F56" s="6"/>
      <c r="J56" s="64"/>
      <c r="U56" s="65"/>
    </row>
    <row r="57" spans="1:21" ht="51.45" customHeight="1" x14ac:dyDescent="0.3">
      <c r="A57" s="5" t="s">
        <v>1</v>
      </c>
      <c r="B57" s="80" t="s">
        <v>508</v>
      </c>
      <c r="C57" s="8"/>
      <c r="D57" s="6"/>
      <c r="E57" s="6"/>
      <c r="F57" s="6"/>
      <c r="J57" s="64"/>
      <c r="U57" s="65"/>
    </row>
    <row r="58" spans="1:21" ht="75.45" customHeight="1" x14ac:dyDescent="0.3">
      <c r="A58" s="5"/>
      <c r="B58" s="80" t="s">
        <v>509</v>
      </c>
      <c r="C58" s="108">
        <v>0.5</v>
      </c>
      <c r="D58" s="109">
        <f>C58*$C$27</f>
        <v>2.5</v>
      </c>
      <c r="E58" s="181" t="s">
        <v>510</v>
      </c>
      <c r="F58" s="181"/>
      <c r="G58" s="181"/>
      <c r="H58" s="181"/>
      <c r="J58" s="71"/>
      <c r="K58" s="110">
        <v>0</v>
      </c>
      <c r="L58" s="110">
        <v>0</v>
      </c>
      <c r="M58" s="110">
        <v>0</v>
      </c>
      <c r="N58" s="110">
        <v>0</v>
      </c>
      <c r="O58" s="110">
        <v>0</v>
      </c>
      <c r="P58" s="111">
        <v>0</v>
      </c>
      <c r="Q58" s="111">
        <v>0</v>
      </c>
      <c r="R58" s="111">
        <v>0</v>
      </c>
      <c r="S58" s="111">
        <v>0</v>
      </c>
      <c r="T58" s="111">
        <v>0</v>
      </c>
      <c r="U58" s="112">
        <f>IF($U$47=5,SUM(P58:T58),IF($U$47=4,SUM(P58:S58),IF($U$47=3,SUM(P58:R58),IF($U$47=2,SUM(P58:Q58),P58))))/$U$47</f>
        <v>0</v>
      </c>
    </row>
    <row r="59" spans="1:21" ht="75" customHeight="1" x14ac:dyDescent="0.3">
      <c r="A59" s="5"/>
      <c r="B59" s="80" t="s">
        <v>511</v>
      </c>
      <c r="C59" s="37">
        <v>0.1</v>
      </c>
      <c r="D59" s="109">
        <f>C59*D58</f>
        <v>0.25</v>
      </c>
      <c r="E59" s="181" t="s">
        <v>512</v>
      </c>
      <c r="F59" s="181"/>
      <c r="G59" s="181"/>
      <c r="H59" s="181"/>
      <c r="J59" s="71"/>
      <c r="K59" s="72">
        <v>0</v>
      </c>
      <c r="L59" s="72">
        <v>0</v>
      </c>
      <c r="M59" s="72">
        <v>0</v>
      </c>
      <c r="N59" s="72">
        <v>0</v>
      </c>
      <c r="O59" s="72">
        <v>0</v>
      </c>
      <c r="P59" s="73">
        <v>0</v>
      </c>
      <c r="Q59" s="73">
        <v>0</v>
      </c>
      <c r="R59" s="73">
        <v>0</v>
      </c>
      <c r="S59" s="73">
        <v>0</v>
      </c>
      <c r="T59" s="73">
        <v>0</v>
      </c>
      <c r="U59" s="74">
        <f>IF($U$47=5,SUM(P59:T59),IF($U$47=4,SUM(P59:S59),IF($U$47=3,SUM(P59:R59),IF($U$47=2,SUM(P59:Q59),P59))))/$U$47</f>
        <v>0</v>
      </c>
    </row>
    <row r="60" spans="1:21" ht="75" customHeight="1" x14ac:dyDescent="0.3">
      <c r="A60" s="5"/>
      <c r="B60" s="80" t="s">
        <v>513</v>
      </c>
      <c r="C60" s="37">
        <v>0.05</v>
      </c>
      <c r="D60" s="109">
        <f>(1-C60)*D59</f>
        <v>0.23749999999999999</v>
      </c>
      <c r="E60" s="181" t="s">
        <v>514</v>
      </c>
      <c r="F60" s="181"/>
      <c r="G60" s="181"/>
      <c r="H60" s="181"/>
      <c r="J60" s="71"/>
      <c r="K60" s="72">
        <v>0</v>
      </c>
      <c r="L60" s="72">
        <v>0</v>
      </c>
      <c r="M60" s="72">
        <v>0</v>
      </c>
      <c r="N60" s="72">
        <v>0</v>
      </c>
      <c r="O60" s="72">
        <v>0</v>
      </c>
      <c r="P60" s="73">
        <v>0</v>
      </c>
      <c r="Q60" s="73">
        <v>0</v>
      </c>
      <c r="R60" s="73">
        <v>0</v>
      </c>
      <c r="S60" s="73">
        <v>0</v>
      </c>
      <c r="T60" s="73">
        <v>0</v>
      </c>
      <c r="U60" s="74">
        <f>IF($U$47=5,SUM(P60:T60),IF($U$47=4,SUM(P60:S60),IF($U$47=3,SUM(P60:R60),IF($U$47=2,SUM(P60:Q60),P60))))/$U$47</f>
        <v>0</v>
      </c>
    </row>
    <row r="61" spans="1:21" ht="19.95" customHeight="1" x14ac:dyDescent="0.3">
      <c r="A61" s="5"/>
      <c r="B61" s="113" t="s">
        <v>515</v>
      </c>
      <c r="C61" s="45"/>
      <c r="D61" s="10"/>
      <c r="E61" s="59"/>
      <c r="F61" s="59"/>
      <c r="G61" s="59"/>
      <c r="H61" s="59"/>
      <c r="J61" s="64"/>
      <c r="U61" s="65"/>
    </row>
    <row r="62" spans="1:21" ht="78" customHeight="1" x14ac:dyDescent="0.3">
      <c r="A62" s="5"/>
      <c r="B62" s="80" t="s">
        <v>516</v>
      </c>
      <c r="C62" s="37">
        <v>0.1</v>
      </c>
      <c r="D62" s="204">
        <f>IF((C62+C63+C64-(C62*C63)-(C62*C64)-(C63*C64)+(C62*C63*C64))&gt;1,1,(C62+C63+C64-(C62*C63)-(C62*C64)-(C63*C64)+(C62*C63*C64)))</f>
        <v>0.35199999999999998</v>
      </c>
      <c r="E62" s="181" t="s">
        <v>517</v>
      </c>
      <c r="F62" s="181"/>
      <c r="G62" s="181"/>
      <c r="H62" s="181"/>
      <c r="J62" s="71"/>
      <c r="K62" s="72">
        <v>0</v>
      </c>
      <c r="L62" s="72">
        <v>0</v>
      </c>
      <c r="M62" s="72">
        <v>0</v>
      </c>
      <c r="N62" s="72">
        <v>0</v>
      </c>
      <c r="O62" s="72">
        <v>0</v>
      </c>
      <c r="P62" s="73">
        <v>0</v>
      </c>
      <c r="Q62" s="73">
        <v>0</v>
      </c>
      <c r="R62" s="73">
        <v>0</v>
      </c>
      <c r="S62" s="73">
        <v>0</v>
      </c>
      <c r="T62" s="73">
        <v>0</v>
      </c>
      <c r="U62" s="74">
        <f>IF($U$47=5,SUM(P62:T62),IF($U$47=4,SUM(P62:S62),IF($U$47=3,SUM(P62:R62),IF($U$47=2,SUM(P62:Q62),P62))))/$U$47</f>
        <v>0</v>
      </c>
    </row>
    <row r="63" spans="1:21" ht="90.45" customHeight="1" x14ac:dyDescent="0.3">
      <c r="A63" s="5"/>
      <c r="B63" s="80" t="s">
        <v>518</v>
      </c>
      <c r="C63" s="37">
        <v>0.1</v>
      </c>
      <c r="D63" s="204"/>
      <c r="E63" s="181" t="s">
        <v>519</v>
      </c>
      <c r="F63" s="181"/>
      <c r="G63" s="181"/>
      <c r="H63" s="181"/>
      <c r="J63" s="71"/>
      <c r="K63" s="72">
        <v>0</v>
      </c>
      <c r="L63" s="72">
        <v>0</v>
      </c>
      <c r="M63" s="72">
        <v>0</v>
      </c>
      <c r="N63" s="72">
        <v>0</v>
      </c>
      <c r="O63" s="72">
        <v>0</v>
      </c>
      <c r="P63" s="73">
        <v>0</v>
      </c>
      <c r="Q63" s="73">
        <v>0</v>
      </c>
      <c r="R63" s="73">
        <v>0</v>
      </c>
      <c r="S63" s="73">
        <v>0</v>
      </c>
      <c r="T63" s="73">
        <v>0</v>
      </c>
      <c r="U63" s="74">
        <f>IF($U$47=5,SUM(P63:T63),IF($U$47=4,SUM(P63:S63),IF($U$47=3,SUM(P63:R63),IF($U$47=2,SUM(P63:Q63),P63))))/$U$47</f>
        <v>0</v>
      </c>
    </row>
    <row r="64" spans="1:21" ht="77.55" customHeight="1" x14ac:dyDescent="0.3">
      <c r="A64" s="5"/>
      <c r="B64" s="80" t="s">
        <v>520</v>
      </c>
      <c r="C64" s="37">
        <v>0.2</v>
      </c>
      <c r="D64" s="204"/>
      <c r="E64" s="181" t="s">
        <v>521</v>
      </c>
      <c r="F64" s="181"/>
      <c r="G64" s="181"/>
      <c r="H64" s="181"/>
      <c r="J64" s="71"/>
      <c r="K64" s="72">
        <v>0</v>
      </c>
      <c r="L64" s="72">
        <v>0</v>
      </c>
      <c r="M64" s="72">
        <v>0</v>
      </c>
      <c r="N64" s="72">
        <v>0</v>
      </c>
      <c r="O64" s="72">
        <v>0</v>
      </c>
      <c r="P64" s="73">
        <v>0</v>
      </c>
      <c r="Q64" s="73">
        <v>0</v>
      </c>
      <c r="R64" s="73">
        <v>0</v>
      </c>
      <c r="S64" s="73">
        <v>0</v>
      </c>
      <c r="T64" s="73">
        <v>0</v>
      </c>
      <c r="U64" s="74">
        <f>IF($U$47=5,SUM(P64:T64),IF($U$47=4,SUM(P64:S64),IF($U$47=3,SUM(P64:R64),IF($U$47=2,SUM(P64:Q64),P64))))/$U$47</f>
        <v>0</v>
      </c>
    </row>
    <row r="65" spans="1:21" ht="79.5" customHeight="1" x14ac:dyDescent="0.3">
      <c r="A65" s="5"/>
      <c r="B65" s="80" t="s">
        <v>505</v>
      </c>
      <c r="C65" s="37">
        <v>0.5</v>
      </c>
      <c r="D65" s="10">
        <f>1-C65</f>
        <v>0.5</v>
      </c>
      <c r="E65" s="181" t="s">
        <v>506</v>
      </c>
      <c r="F65" s="181"/>
      <c r="G65" s="181"/>
      <c r="H65" s="181"/>
      <c r="J65" s="71"/>
      <c r="K65" s="72">
        <v>0</v>
      </c>
      <c r="L65" s="72">
        <v>0</v>
      </c>
      <c r="M65" s="72">
        <v>0</v>
      </c>
      <c r="N65" s="72">
        <v>0</v>
      </c>
      <c r="O65" s="72">
        <v>0</v>
      </c>
      <c r="P65" s="73">
        <v>0</v>
      </c>
      <c r="Q65" s="73">
        <v>0</v>
      </c>
      <c r="R65" s="73">
        <v>0</v>
      </c>
      <c r="S65" s="73">
        <v>0</v>
      </c>
      <c r="T65" s="73">
        <v>0</v>
      </c>
      <c r="U65" s="74">
        <f>IF($U$47=5,SUM(P65:T65),IF($U$47=4,SUM(P65:S65),IF($U$47=3,SUM(P65:R65),IF($U$47=2,SUM(P65:Q65),P65))))/$U$47</f>
        <v>0</v>
      </c>
    </row>
    <row r="66" spans="1:21" ht="47.55" customHeight="1" x14ac:dyDescent="0.3">
      <c r="A66" s="5"/>
      <c r="B66" s="80" t="s">
        <v>522</v>
      </c>
      <c r="C66" s="37">
        <v>0</v>
      </c>
      <c r="D66" s="10">
        <f>1-C66</f>
        <v>1</v>
      </c>
      <c r="E66" s="181" t="s">
        <v>444</v>
      </c>
      <c r="F66" s="181"/>
      <c r="G66" s="181"/>
      <c r="H66" s="181"/>
      <c r="J66" s="71"/>
      <c r="K66" s="72">
        <v>0</v>
      </c>
      <c r="L66" s="72">
        <v>0</v>
      </c>
      <c r="M66" s="72">
        <v>0</v>
      </c>
      <c r="N66" s="72">
        <v>0</v>
      </c>
      <c r="O66" s="72">
        <v>0</v>
      </c>
      <c r="P66" s="73">
        <v>0</v>
      </c>
      <c r="Q66" s="73">
        <v>0</v>
      </c>
      <c r="R66" s="73">
        <v>0</v>
      </c>
      <c r="S66" s="73">
        <v>0</v>
      </c>
      <c r="T66" s="73">
        <v>0</v>
      </c>
      <c r="U66" s="74">
        <f>IF($U$47=5,SUM(P66:T66),IF($U$47=4,SUM(P66:S66),IF($U$47=3,SUM(P66:R66),IF($U$47=2,SUM(P66:Q66),P66))))/$U$47</f>
        <v>0</v>
      </c>
    </row>
    <row r="67" spans="1:21" ht="23.55" customHeight="1" x14ac:dyDescent="0.3">
      <c r="A67" s="9"/>
      <c r="B67" s="6"/>
      <c r="C67" s="6"/>
      <c r="D67" s="10">
        <f>D62*D65*D60*D66</f>
        <v>4.1799999999999997E-2</v>
      </c>
      <c r="E67" s="6"/>
      <c r="F67" s="6"/>
      <c r="J67" s="64"/>
      <c r="U67" s="65"/>
    </row>
    <row r="68" spans="1:21" x14ac:dyDescent="0.3">
      <c r="A68" s="5"/>
      <c r="B68" s="6"/>
      <c r="C68" s="10"/>
      <c r="D68" s="10"/>
      <c r="J68" s="64"/>
      <c r="U68" s="65"/>
    </row>
    <row r="69" spans="1:21" ht="30.6" x14ac:dyDescent="0.3">
      <c r="A69" s="5" t="s">
        <v>2</v>
      </c>
      <c r="B69" s="80" t="s">
        <v>523</v>
      </c>
      <c r="C69" s="37" t="s">
        <v>10</v>
      </c>
      <c r="D69" s="10">
        <f>IF(C69="Yes",1,1/$C$33)</f>
        <v>1</v>
      </c>
      <c r="E69" s="181" t="s">
        <v>524</v>
      </c>
      <c r="F69" s="181"/>
      <c r="G69" s="181"/>
      <c r="H69" s="181"/>
      <c r="J69" s="71"/>
      <c r="K69" s="72">
        <v>0</v>
      </c>
      <c r="L69" s="72">
        <v>0</v>
      </c>
      <c r="M69" s="72">
        <v>0</v>
      </c>
      <c r="N69" s="72">
        <v>0</v>
      </c>
      <c r="O69" s="72">
        <v>0</v>
      </c>
      <c r="P69" s="73">
        <v>0</v>
      </c>
      <c r="Q69" s="73">
        <v>0</v>
      </c>
      <c r="R69" s="73">
        <v>0</v>
      </c>
      <c r="S69" s="73">
        <v>0</v>
      </c>
      <c r="T69" s="73">
        <v>0</v>
      </c>
      <c r="U69" s="74">
        <f>IF($U$47=5,SUM(P69:T69),IF($U$47=4,SUM(P69:S69),IF($U$47=3,SUM(P69:R69),IF($U$47=2,SUM(P69:Q69),P69))))/$U$47</f>
        <v>0</v>
      </c>
    </row>
    <row r="70" spans="1:21" ht="16.05" customHeight="1" x14ac:dyDescent="0.3">
      <c r="A70" s="5"/>
      <c r="B70" s="6"/>
      <c r="C70" s="45"/>
      <c r="D70" s="10"/>
      <c r="E70" s="59"/>
      <c r="F70" s="59"/>
      <c r="G70" s="59"/>
      <c r="H70" s="59"/>
      <c r="J70" s="64"/>
      <c r="U70" s="65"/>
    </row>
    <row r="71" spans="1:21" ht="49.95" customHeight="1" x14ac:dyDescent="0.3">
      <c r="A71" s="5" t="s">
        <v>4</v>
      </c>
      <c r="B71" s="6" t="s">
        <v>68</v>
      </c>
      <c r="C71" s="37" t="s">
        <v>10</v>
      </c>
      <c r="D71" s="41" t="str">
        <f>IF(C71="Yes","","The residual risk must remain acceptable over the period.")</f>
        <v/>
      </c>
      <c r="E71" s="181" t="s">
        <v>66</v>
      </c>
      <c r="F71" s="181"/>
      <c r="G71" s="181"/>
      <c r="H71" s="181"/>
      <c r="J71" s="64"/>
      <c r="K71" s="75" t="s">
        <v>100</v>
      </c>
      <c r="U71" s="65"/>
    </row>
    <row r="72" spans="1:21" ht="19.95" customHeight="1" x14ac:dyDescent="0.3">
      <c r="A72" s="5"/>
      <c r="B72" s="6"/>
      <c r="C72" s="30"/>
      <c r="D72" s="10"/>
      <c r="E72" s="31"/>
      <c r="F72" s="31"/>
      <c r="G72" s="31"/>
      <c r="H72" s="31"/>
      <c r="J72" s="64"/>
      <c r="U72" s="65"/>
    </row>
    <row r="73" spans="1:21" x14ac:dyDescent="0.3">
      <c r="A73" s="5" t="s">
        <v>39</v>
      </c>
      <c r="C73" s="11"/>
      <c r="D73" s="12">
        <f>D$55*D$69+D$67*D$69</f>
        <v>4.215E-2</v>
      </c>
      <c r="E73" s="202" t="s">
        <v>525</v>
      </c>
      <c r="F73" s="202"/>
      <c r="G73" s="202"/>
      <c r="J73" s="64"/>
      <c r="U73" s="65"/>
    </row>
    <row r="74" spans="1:21" x14ac:dyDescent="0.3">
      <c r="A74" s="5"/>
      <c r="C74" s="11"/>
      <c r="D74" s="11"/>
      <c r="J74" s="64"/>
      <c r="U74" s="65"/>
    </row>
    <row r="75" spans="1:21" x14ac:dyDescent="0.3">
      <c r="A75" s="9" t="s">
        <v>32</v>
      </c>
      <c r="C75" s="184" t="str">
        <f>IF($D$73&lt;=(1-$C$30),IF($C$71="Yes","acceptable","not acceptable over time"),"not acceptable")</f>
        <v>acceptable</v>
      </c>
      <c r="D75" s="185"/>
      <c r="J75" s="64"/>
      <c r="U75" s="65"/>
    </row>
    <row r="76" spans="1:21" x14ac:dyDescent="0.3">
      <c r="A76" s="5"/>
      <c r="C76" s="14"/>
      <c r="D76" s="14"/>
      <c r="J76" s="64"/>
      <c r="U76" s="65"/>
    </row>
    <row r="77" spans="1:21" x14ac:dyDescent="0.3">
      <c r="A77" s="186" t="s">
        <v>17</v>
      </c>
      <c r="B77" s="186"/>
      <c r="C77" s="186"/>
      <c r="D77" s="15">
        <f>IF(LN(1-$D$73)*$C$27=0,"∞",LN(1-0.9)/LN(1-$D$73)*$C$27)</f>
        <v>267.34398907275119</v>
      </c>
      <c r="J77" s="64"/>
      <c r="U77" s="65"/>
    </row>
    <row r="78" spans="1:21" x14ac:dyDescent="0.3">
      <c r="A78" s="186" t="s">
        <v>18</v>
      </c>
      <c r="B78" s="186"/>
      <c r="C78" s="186"/>
      <c r="D78" s="15">
        <f>IF(LN(1-$D$73)*$C$27=0,"∞",LN(1-0.5)/LN(1-$D$73)*$C$27)</f>
        <v>80.478559871361725</v>
      </c>
      <c r="J78" s="64"/>
      <c r="U78" s="65"/>
    </row>
    <row r="79" spans="1:21" x14ac:dyDescent="0.3">
      <c r="A79" s="180" t="s">
        <v>16</v>
      </c>
      <c r="B79" s="180"/>
      <c r="C79" s="180"/>
      <c r="D79" s="180"/>
      <c r="E79" s="15"/>
      <c r="J79" s="64"/>
      <c r="U79" s="65"/>
    </row>
    <row r="80" spans="1:21" x14ac:dyDescent="0.3">
      <c r="A80" s="58"/>
      <c r="B80" s="58"/>
      <c r="C80" s="58"/>
      <c r="D80" s="58"/>
      <c r="E80" s="15"/>
      <c r="J80" s="76"/>
      <c r="K80" s="77"/>
      <c r="L80" s="77"/>
      <c r="M80" s="77"/>
      <c r="N80" s="77"/>
      <c r="O80" s="77"/>
      <c r="P80" s="77"/>
      <c r="Q80" s="77"/>
      <c r="R80" s="77"/>
      <c r="S80" s="77"/>
      <c r="T80" s="77"/>
      <c r="U80" s="78"/>
    </row>
    <row r="81" spans="1:8" ht="48" customHeight="1" x14ac:dyDescent="0.3">
      <c r="A81" s="178" t="s">
        <v>64</v>
      </c>
      <c r="B81" s="178"/>
      <c r="C81" s="170" t="s">
        <v>33</v>
      </c>
      <c r="D81" s="170"/>
      <c r="E81" s="170"/>
      <c r="F81" s="170"/>
      <c r="G81" s="170"/>
      <c r="H81" s="170"/>
    </row>
    <row r="83" spans="1:8" ht="21" customHeight="1" x14ac:dyDescent="0.3">
      <c r="A83" s="25" t="s">
        <v>58</v>
      </c>
      <c r="B83" s="21"/>
      <c r="C83" s="21"/>
      <c r="D83" s="21"/>
      <c r="E83" s="21"/>
      <c r="F83" s="21"/>
      <c r="G83" s="21"/>
      <c r="H83" s="21"/>
    </row>
    <row r="85" spans="1:8" x14ac:dyDescent="0.3">
      <c r="A85" s="1" t="s">
        <v>34</v>
      </c>
      <c r="C85" s="168" t="str">
        <f>IF(C44="permitted","permitted",IF(C44="not permitted","not permitted",IF(C75="acceptable","permitted","not permitted")))</f>
        <v>permitted</v>
      </c>
      <c r="D85" s="168"/>
      <c r="G85" s="17" t="s">
        <v>35</v>
      </c>
      <c r="H85" s="103">
        <f>C28</f>
        <v>46447</v>
      </c>
    </row>
    <row r="86" spans="1:8" ht="22.5" customHeight="1" x14ac:dyDescent="0.3">
      <c r="A86" s="1"/>
      <c r="C86" s="57"/>
      <c r="D86" s="57"/>
      <c r="H86" s="35" t="s">
        <v>36</v>
      </c>
    </row>
    <row r="87" spans="1:8" ht="22.5" customHeight="1" x14ac:dyDescent="0.3">
      <c r="A87" s="179" t="s">
        <v>61</v>
      </c>
      <c r="B87" s="179"/>
      <c r="C87" s="57"/>
      <c r="D87" s="17" t="s">
        <v>69</v>
      </c>
      <c r="E87" s="174"/>
      <c r="F87" s="175"/>
      <c r="G87" s="174"/>
      <c r="H87" s="174"/>
    </row>
    <row r="88" spans="1:8" ht="41.55" customHeight="1" thickBot="1" x14ac:dyDescent="0.35">
      <c r="A88" s="170" t="s">
        <v>526</v>
      </c>
      <c r="B88" s="170"/>
      <c r="C88" s="57"/>
      <c r="D88" s="44" t="s">
        <v>59</v>
      </c>
      <c r="E88" s="171"/>
      <c r="F88" s="172"/>
      <c r="G88" s="171"/>
      <c r="H88" s="171"/>
    </row>
    <row r="89" spans="1:8" ht="22.5" customHeight="1" x14ac:dyDescent="0.3">
      <c r="A89" s="173" t="s">
        <v>65</v>
      </c>
      <c r="B89" s="173"/>
      <c r="C89" s="57"/>
      <c r="D89" s="17" t="s">
        <v>60</v>
      </c>
      <c r="E89" s="174"/>
      <c r="F89" s="175"/>
      <c r="G89" s="174"/>
      <c r="H89" s="174"/>
    </row>
    <row r="90" spans="1:8" ht="22.5" customHeight="1" x14ac:dyDescent="0.3">
      <c r="A90" s="1"/>
      <c r="C90" s="57"/>
      <c r="D90" s="57"/>
      <c r="H90" s="35"/>
    </row>
    <row r="91" spans="1:8" ht="109.05" customHeight="1" x14ac:dyDescent="0.3">
      <c r="A91" s="200" t="s">
        <v>149</v>
      </c>
      <c r="B91" s="200"/>
      <c r="C91" s="200"/>
      <c r="D91" s="200"/>
      <c r="E91" s="200"/>
      <c r="F91" s="200"/>
      <c r="G91" s="200"/>
      <c r="H91" s="200"/>
    </row>
    <row r="92" spans="1:8" ht="51" customHeight="1" x14ac:dyDescent="0.3">
      <c r="A92" s="200" t="s">
        <v>42</v>
      </c>
      <c r="B92" s="200"/>
      <c r="C92" s="200"/>
      <c r="D92" s="200"/>
      <c r="E92" s="200"/>
      <c r="F92" s="200"/>
      <c r="G92" s="200"/>
      <c r="H92" s="200"/>
    </row>
    <row r="93" spans="1:8" x14ac:dyDescent="0.3">
      <c r="A93" s="47"/>
      <c r="B93" s="16"/>
      <c r="C93" s="47"/>
      <c r="D93" s="47"/>
      <c r="E93" s="16"/>
      <c r="F93" s="16"/>
      <c r="G93" s="16"/>
      <c r="H93" s="16"/>
    </row>
    <row r="94" spans="1:8" ht="61.95" customHeight="1" x14ac:dyDescent="0.3">
      <c r="A94" s="200" t="s">
        <v>81</v>
      </c>
      <c r="B94" s="200"/>
      <c r="C94" s="200"/>
      <c r="D94" s="200"/>
      <c r="E94" s="200"/>
      <c r="F94" s="200"/>
      <c r="G94" s="200"/>
      <c r="H94" s="200"/>
    </row>
    <row r="95" spans="1:8" ht="40.950000000000003" customHeight="1" x14ac:dyDescent="0.3">
      <c r="A95" s="200" t="s">
        <v>83</v>
      </c>
      <c r="B95" s="200"/>
      <c r="C95" s="200"/>
      <c r="D95" s="200"/>
      <c r="E95" s="200"/>
      <c r="F95" s="200"/>
      <c r="G95" s="200"/>
      <c r="H95" s="200"/>
    </row>
    <row r="96" spans="1:8" x14ac:dyDescent="0.3">
      <c r="A96" s="48"/>
      <c r="B96" s="16"/>
      <c r="C96" s="47"/>
      <c r="D96" s="47"/>
      <c r="E96" s="16"/>
      <c r="F96" s="16"/>
      <c r="G96" s="16"/>
      <c r="H96" s="16"/>
    </row>
    <row r="97" spans="1:8" ht="50.55" customHeight="1" x14ac:dyDescent="0.3">
      <c r="A97" s="201" t="s">
        <v>53</v>
      </c>
      <c r="B97" s="201"/>
      <c r="C97" s="201"/>
      <c r="D97" s="201"/>
      <c r="E97" s="201"/>
      <c r="F97" s="201"/>
      <c r="G97" s="201"/>
      <c r="H97" s="201"/>
    </row>
    <row r="98" spans="1:8" ht="39" customHeight="1" x14ac:dyDescent="0.3">
      <c r="A98" s="201" t="s">
        <v>54</v>
      </c>
      <c r="B98" s="201"/>
      <c r="C98" s="201"/>
      <c r="D98" s="201"/>
      <c r="E98" s="201"/>
      <c r="F98" s="201"/>
      <c r="G98" s="201"/>
      <c r="H98" s="201"/>
    </row>
    <row r="99" spans="1:8" ht="51.45" customHeight="1" x14ac:dyDescent="0.3">
      <c r="A99" s="169" t="s">
        <v>173</v>
      </c>
      <c r="B99" s="169"/>
      <c r="C99" s="169"/>
      <c r="D99" s="169"/>
      <c r="E99" s="169"/>
      <c r="F99" s="169"/>
      <c r="G99" s="169"/>
      <c r="H99" s="169"/>
    </row>
    <row r="100" spans="1:8" ht="88.95" customHeight="1" x14ac:dyDescent="0.3">
      <c r="A100" s="169" t="s">
        <v>174</v>
      </c>
      <c r="B100" s="169"/>
      <c r="C100" s="169"/>
      <c r="D100" s="169"/>
      <c r="E100" s="169"/>
      <c r="F100" s="169"/>
      <c r="G100" s="169"/>
      <c r="H100" s="169"/>
    </row>
    <row r="101" spans="1:8" ht="40.049999999999997" customHeight="1" x14ac:dyDescent="0.3">
      <c r="A101" s="169" t="s">
        <v>175</v>
      </c>
      <c r="B101" s="169"/>
      <c r="C101" s="169"/>
      <c r="D101" s="169"/>
      <c r="E101" s="169"/>
      <c r="F101" s="169"/>
      <c r="G101" s="169"/>
      <c r="H101" s="169"/>
    </row>
    <row r="102" spans="1:8" ht="79.05" customHeight="1" x14ac:dyDescent="0.3">
      <c r="A102" s="169" t="s">
        <v>176</v>
      </c>
      <c r="B102" s="169"/>
      <c r="C102" s="169"/>
      <c r="D102" s="169"/>
      <c r="E102" s="169"/>
      <c r="F102" s="169"/>
      <c r="G102" s="169"/>
      <c r="H102" s="169"/>
    </row>
    <row r="103" spans="1:8" ht="29.55" customHeight="1" x14ac:dyDescent="0.3">
      <c r="A103" s="169" t="s">
        <v>527</v>
      </c>
      <c r="B103" s="169"/>
      <c r="C103" s="169"/>
      <c r="D103" s="169"/>
      <c r="E103" s="169"/>
      <c r="F103" s="169"/>
      <c r="G103" s="169"/>
      <c r="H103" s="169"/>
    </row>
    <row r="104" spans="1:8" ht="15.45" customHeight="1" x14ac:dyDescent="0.3">
      <c r="A104" s="169" t="s">
        <v>178</v>
      </c>
      <c r="B104" s="169"/>
      <c r="C104" s="169"/>
      <c r="D104" s="169"/>
      <c r="E104" s="169"/>
      <c r="F104" s="169"/>
      <c r="G104" s="169"/>
      <c r="H104" s="169"/>
    </row>
    <row r="105" spans="1:8" ht="112.5" customHeight="1" x14ac:dyDescent="0.3">
      <c r="A105" s="169" t="s">
        <v>179</v>
      </c>
      <c r="B105" s="169"/>
      <c r="C105" s="169"/>
      <c r="D105" s="169"/>
      <c r="E105" s="169"/>
      <c r="F105" s="169"/>
      <c r="G105" s="169"/>
      <c r="H105" s="169"/>
    </row>
    <row r="106" spans="1:8" ht="76.5" customHeight="1" x14ac:dyDescent="0.3">
      <c r="A106" s="165" t="s">
        <v>180</v>
      </c>
      <c r="B106" s="165"/>
      <c r="C106" s="165"/>
      <c r="D106" s="165"/>
      <c r="E106" s="165"/>
      <c r="F106" s="165"/>
      <c r="G106" s="165"/>
      <c r="H106" s="165"/>
    </row>
    <row r="107" spans="1:8" ht="66" customHeight="1" x14ac:dyDescent="0.3">
      <c r="A107" s="165" t="s">
        <v>528</v>
      </c>
      <c r="B107" s="165"/>
      <c r="C107" s="165"/>
      <c r="D107" s="165"/>
      <c r="E107" s="165"/>
      <c r="F107" s="165"/>
      <c r="G107" s="165"/>
      <c r="H107" s="165"/>
    </row>
    <row r="108" spans="1:8" ht="117" customHeight="1" x14ac:dyDescent="0.3">
      <c r="A108" s="165" t="s">
        <v>529</v>
      </c>
      <c r="B108" s="165"/>
      <c r="C108" s="165"/>
      <c r="D108" s="165"/>
      <c r="E108" s="165"/>
      <c r="F108" s="165"/>
      <c r="G108" s="165"/>
      <c r="H108" s="165"/>
    </row>
    <row r="109" spans="1:8" ht="40.049999999999997" customHeight="1" x14ac:dyDescent="0.3">
      <c r="A109" s="165" t="s">
        <v>530</v>
      </c>
      <c r="B109" s="165"/>
      <c r="C109" s="165"/>
      <c r="D109" s="165"/>
      <c r="E109" s="165"/>
      <c r="F109" s="165"/>
      <c r="G109" s="165"/>
      <c r="H109" s="165"/>
    </row>
    <row r="110" spans="1:8" ht="28.05" customHeight="1" x14ac:dyDescent="0.3">
      <c r="A110" s="165" t="s">
        <v>531</v>
      </c>
      <c r="B110" s="165"/>
      <c r="C110" s="165"/>
      <c r="D110" s="165"/>
      <c r="E110" s="165"/>
      <c r="F110" s="165"/>
      <c r="G110" s="165"/>
      <c r="H110" s="165"/>
    </row>
    <row r="111" spans="1:8" ht="43.5" customHeight="1" x14ac:dyDescent="0.3">
      <c r="A111" s="165" t="s">
        <v>532</v>
      </c>
      <c r="B111" s="165"/>
      <c r="C111" s="165"/>
      <c r="D111" s="165"/>
      <c r="E111" s="165"/>
      <c r="F111" s="165"/>
      <c r="G111" s="165"/>
      <c r="H111" s="165"/>
    </row>
    <row r="112" spans="1:8" ht="237" customHeight="1" x14ac:dyDescent="0.3">
      <c r="A112" s="165" t="s">
        <v>533</v>
      </c>
      <c r="B112" s="165"/>
      <c r="C112" s="165"/>
      <c r="D112" s="165"/>
      <c r="E112" s="165"/>
      <c r="F112" s="165"/>
      <c r="G112" s="165"/>
      <c r="H112" s="165"/>
    </row>
    <row r="113" spans="1:8" ht="175.95" customHeight="1" x14ac:dyDescent="0.3">
      <c r="A113" s="165" t="s">
        <v>534</v>
      </c>
      <c r="B113" s="165"/>
      <c r="C113" s="165"/>
      <c r="D113" s="165"/>
      <c r="E113" s="165"/>
      <c r="F113" s="165"/>
      <c r="G113" s="165"/>
      <c r="H113" s="165"/>
    </row>
    <row r="114" spans="1:8" ht="56.55" customHeight="1" x14ac:dyDescent="0.3">
      <c r="A114" s="165" t="s">
        <v>535</v>
      </c>
      <c r="B114" s="165"/>
      <c r="C114" s="165"/>
      <c r="D114" s="165"/>
      <c r="E114" s="165"/>
      <c r="F114" s="165"/>
      <c r="G114" s="165"/>
      <c r="H114" s="165"/>
    </row>
    <row r="115" spans="1:8" ht="54" customHeight="1" x14ac:dyDescent="0.3">
      <c r="A115" s="165" t="s">
        <v>536</v>
      </c>
      <c r="B115" s="165"/>
      <c r="C115" s="165"/>
      <c r="D115" s="165"/>
      <c r="E115" s="165"/>
      <c r="F115" s="165"/>
      <c r="G115" s="165"/>
      <c r="H115" s="165"/>
    </row>
    <row r="116" spans="1:8" ht="40.950000000000003" customHeight="1" x14ac:dyDescent="0.3">
      <c r="A116" s="165" t="s">
        <v>537</v>
      </c>
      <c r="B116" s="165"/>
      <c r="C116" s="165"/>
      <c r="D116" s="165"/>
      <c r="E116" s="165"/>
      <c r="F116" s="165"/>
      <c r="G116" s="165"/>
      <c r="H116" s="165"/>
    </row>
    <row r="117" spans="1:8" ht="17.55" customHeight="1" x14ac:dyDescent="0.3">
      <c r="A117" s="165" t="s">
        <v>538</v>
      </c>
      <c r="B117" s="165"/>
      <c r="C117" s="165"/>
      <c r="D117" s="165"/>
      <c r="E117" s="165"/>
      <c r="F117" s="165"/>
      <c r="G117" s="165"/>
      <c r="H117" s="165"/>
    </row>
    <row r="118" spans="1:8" ht="15.45" customHeight="1" x14ac:dyDescent="0.3">
      <c r="A118" s="165" t="s">
        <v>539</v>
      </c>
      <c r="B118" s="165"/>
      <c r="C118" s="165"/>
      <c r="D118" s="165"/>
      <c r="E118" s="165"/>
      <c r="F118" s="165"/>
      <c r="G118" s="165"/>
      <c r="H118" s="165"/>
    </row>
    <row r="119" spans="1:8" ht="53.55" customHeight="1" x14ac:dyDescent="0.3">
      <c r="A119" s="165" t="s">
        <v>540</v>
      </c>
      <c r="B119" s="165"/>
      <c r="C119" s="165"/>
      <c r="D119" s="165"/>
      <c r="E119" s="165"/>
      <c r="F119" s="165"/>
      <c r="G119" s="165"/>
      <c r="H119" s="165"/>
    </row>
    <row r="120" spans="1:8" ht="103.05" customHeight="1" x14ac:dyDescent="0.3">
      <c r="A120" s="165" t="s">
        <v>541</v>
      </c>
      <c r="B120" s="165"/>
      <c r="C120" s="165"/>
      <c r="D120" s="165"/>
      <c r="E120" s="165"/>
      <c r="F120" s="165"/>
      <c r="G120" s="165"/>
      <c r="H120" s="165"/>
    </row>
    <row r="121" spans="1:8" x14ac:dyDescent="0.3">
      <c r="A121" s="56"/>
      <c r="B121" s="56"/>
      <c r="C121" s="56"/>
      <c r="D121" s="56"/>
      <c r="E121" s="56"/>
      <c r="F121" s="56"/>
      <c r="G121" s="56"/>
      <c r="H121" s="56"/>
    </row>
    <row r="122" spans="1:8" ht="26.55" customHeight="1" x14ac:dyDescent="0.3">
      <c r="A122" s="166" t="s">
        <v>542</v>
      </c>
      <c r="B122" s="167"/>
      <c r="C122" s="167"/>
      <c r="D122" s="167"/>
      <c r="E122" s="167"/>
      <c r="F122" s="167"/>
      <c r="G122" s="167"/>
      <c r="H122" s="167"/>
    </row>
    <row r="123" spans="1:8" ht="13.95" customHeight="1" x14ac:dyDescent="0.3">
      <c r="C123" s="168"/>
      <c r="D123" s="168"/>
    </row>
    <row r="124" spans="1:8" ht="66.45" customHeight="1" x14ac:dyDescent="0.3">
      <c r="A124" s="164" t="s">
        <v>38</v>
      </c>
      <c r="B124" s="164"/>
      <c r="C124" s="164" t="s">
        <v>87</v>
      </c>
      <c r="D124" s="164"/>
      <c r="E124" s="164"/>
      <c r="F124" s="164"/>
      <c r="G124" s="164"/>
      <c r="H124" s="36"/>
    </row>
    <row r="125" spans="1:8" x14ac:dyDescent="0.3">
      <c r="B125" s="27"/>
      <c r="C125" s="27"/>
      <c r="D125" s="27"/>
      <c r="E125" s="27"/>
      <c r="F125" s="27"/>
      <c r="G125" s="27"/>
      <c r="H125" s="27"/>
    </row>
    <row r="127" spans="1:8" x14ac:dyDescent="0.3">
      <c r="A127" s="42"/>
    </row>
    <row r="128" spans="1:8" x14ac:dyDescent="0.3">
      <c r="A128" s="42" t="s">
        <v>10</v>
      </c>
    </row>
    <row r="129" spans="1:1" x14ac:dyDescent="0.3">
      <c r="A129" s="42" t="s">
        <v>14</v>
      </c>
    </row>
    <row r="130" spans="1:1" x14ac:dyDescent="0.3">
      <c r="A130" s="42"/>
    </row>
  </sheetData>
  <sheetProtection selectLockedCells="1"/>
  <mergeCells count="98">
    <mergeCell ref="A120:H120"/>
    <mergeCell ref="A122:H122"/>
    <mergeCell ref="C123:D123"/>
    <mergeCell ref="A124:B124"/>
    <mergeCell ref="C124:G124"/>
    <mergeCell ref="A119:H119"/>
    <mergeCell ref="A108:H108"/>
    <mergeCell ref="A109:H109"/>
    <mergeCell ref="A110:H110"/>
    <mergeCell ref="A111:H111"/>
    <mergeCell ref="A112:H112"/>
    <mergeCell ref="A113:H113"/>
    <mergeCell ref="A114:H114"/>
    <mergeCell ref="A115:H115"/>
    <mergeCell ref="A116:H116"/>
    <mergeCell ref="A117:H117"/>
    <mergeCell ref="A118:H118"/>
    <mergeCell ref="A107:H107"/>
    <mergeCell ref="A95:H95"/>
    <mergeCell ref="A97:H97"/>
    <mergeCell ref="A98:H98"/>
    <mergeCell ref="A99:H99"/>
    <mergeCell ref="A100:H100"/>
    <mergeCell ref="A101:H101"/>
    <mergeCell ref="A102:H102"/>
    <mergeCell ref="A103:H103"/>
    <mergeCell ref="A104:H104"/>
    <mergeCell ref="A105:H105"/>
    <mergeCell ref="A106:H106"/>
    <mergeCell ref="A94:H94"/>
    <mergeCell ref="A87:B87"/>
    <mergeCell ref="E87:F87"/>
    <mergeCell ref="G87:H87"/>
    <mergeCell ref="A88:B88"/>
    <mergeCell ref="E88:F88"/>
    <mergeCell ref="G88:H88"/>
    <mergeCell ref="A89:B89"/>
    <mergeCell ref="E89:F89"/>
    <mergeCell ref="G89:H89"/>
    <mergeCell ref="A91:H91"/>
    <mergeCell ref="A92:H92"/>
    <mergeCell ref="C85:D85"/>
    <mergeCell ref="E65:H65"/>
    <mergeCell ref="E66:H66"/>
    <mergeCell ref="E69:H69"/>
    <mergeCell ref="E71:H71"/>
    <mergeCell ref="E73:G73"/>
    <mergeCell ref="C75:D75"/>
    <mergeCell ref="A77:C77"/>
    <mergeCell ref="A78:C78"/>
    <mergeCell ref="A79:D79"/>
    <mergeCell ref="A81:B81"/>
    <mergeCell ref="C81:H81"/>
    <mergeCell ref="D62:D64"/>
    <mergeCell ref="E62:H62"/>
    <mergeCell ref="E63:H63"/>
    <mergeCell ref="E64:H64"/>
    <mergeCell ref="C44:D44"/>
    <mergeCell ref="A46:H46"/>
    <mergeCell ref="C47:H47"/>
    <mergeCell ref="E50:H50"/>
    <mergeCell ref="E51:H51"/>
    <mergeCell ref="E52:H52"/>
    <mergeCell ref="E53:H53"/>
    <mergeCell ref="E54:H54"/>
    <mergeCell ref="E58:H58"/>
    <mergeCell ref="E59:H59"/>
    <mergeCell ref="E60:H60"/>
    <mergeCell ref="J43:U43"/>
    <mergeCell ref="E27:H28"/>
    <mergeCell ref="E29:H30"/>
    <mergeCell ref="C31:D31"/>
    <mergeCell ref="E31:H31"/>
    <mergeCell ref="C32:H32"/>
    <mergeCell ref="E33:H33"/>
    <mergeCell ref="E38:H38"/>
    <mergeCell ref="E39:H39"/>
    <mergeCell ref="E40:H40"/>
    <mergeCell ref="E41:H41"/>
    <mergeCell ref="E42:H42"/>
    <mergeCell ref="E26:H26"/>
    <mergeCell ref="C12:H12"/>
    <mergeCell ref="C13:H13"/>
    <mergeCell ref="C14:H14"/>
    <mergeCell ref="C15:H15"/>
    <mergeCell ref="C16:H16"/>
    <mergeCell ref="C17:H17"/>
    <mergeCell ref="C18:H18"/>
    <mergeCell ref="C19:H19"/>
    <mergeCell ref="C20:F20"/>
    <mergeCell ref="G20:H21"/>
    <mergeCell ref="C21:F21"/>
    <mergeCell ref="C11:H11"/>
    <mergeCell ref="A1:B1"/>
    <mergeCell ref="A2:D2"/>
    <mergeCell ref="A4:B4"/>
    <mergeCell ref="A6:G6"/>
    <mergeCell ref="C10:H10"/>
  </mergeCells>
  <conditionalFormatting sqref="A60:B60">
    <cfRule type="expression" dxfId="251" priority="1">
      <formula>IF($C$44="permitted",TRUE,FALSE)</formula>
    </cfRule>
    <cfRule type="expression" dxfId="250" priority="2">
      <formula>IF($C$44="not permitted",TRUE,FALSE)</formula>
    </cfRule>
  </conditionalFormatting>
  <conditionalFormatting sqref="A62:C62 E62:H64">
    <cfRule type="expression" dxfId="249" priority="43">
      <formula>IF($C$44="not permitted",TRUE,FALSE)</formula>
    </cfRule>
    <cfRule type="expression" dxfId="248" priority="42">
      <formula>IF($C$44="permitted",TRUE,FALSE)</formula>
    </cfRule>
  </conditionalFormatting>
  <conditionalFormatting sqref="A64:C64">
    <cfRule type="expression" dxfId="247" priority="58">
      <formula>IF($C$44="not permitted",TRUE,FALSE)</formula>
    </cfRule>
    <cfRule type="expression" dxfId="246" priority="57">
      <formula>IF($C$44="permitted",TRUE,FALSE)</formula>
    </cfRule>
  </conditionalFormatting>
  <conditionalFormatting sqref="A48:H54">
    <cfRule type="expression" dxfId="245" priority="63">
      <formula>IF($C$44="not permitted",TRUE,FALSE)</formula>
    </cfRule>
    <cfRule type="expression" dxfId="244" priority="62">
      <formula>IF($C$44="permitted",TRUE,FALSE)</formula>
    </cfRule>
  </conditionalFormatting>
  <conditionalFormatting sqref="A56:H58 A63:C63 C70:H70 C71 C55:H55 C60:H60 A46 A47:C47 A55 A70:B71 A72:H72 A73:D73 H73 A74:H80 A81 C81:H81 A82:H82">
    <cfRule type="expression" dxfId="243" priority="80">
      <formula>IF($C$44="not permitted",TRUE,FALSE)</formula>
    </cfRule>
    <cfRule type="expression" dxfId="242" priority="79">
      <formula>IF($C$44="permitted",TRUE,FALSE)</formula>
    </cfRule>
  </conditionalFormatting>
  <conditionalFormatting sqref="A59:H59">
    <cfRule type="expression" dxfId="241" priority="4">
      <formula>IF($C$44="permitted",TRUE,FALSE)</formula>
    </cfRule>
    <cfRule type="expression" dxfId="240" priority="5">
      <formula>IF($C$44="not permitted",TRUE,FALSE)</formula>
    </cfRule>
  </conditionalFormatting>
  <conditionalFormatting sqref="A61:H61">
    <cfRule type="expression" dxfId="239" priority="30">
      <formula>IF($C$44="not permitted",TRUE,FALSE)</formula>
    </cfRule>
    <cfRule type="expression" dxfId="238" priority="29">
      <formula>IF($C$44="permitted",TRUE,FALSE)</formula>
    </cfRule>
  </conditionalFormatting>
  <conditionalFormatting sqref="A65:H65">
    <cfRule type="expression" dxfId="237" priority="51">
      <formula>IF($C$44="not permitted",TRUE,FALSE)</formula>
    </cfRule>
    <cfRule type="expression" dxfId="236" priority="50">
      <formula>IF($C$44="permitted",TRUE,FALSE)</formula>
    </cfRule>
  </conditionalFormatting>
  <conditionalFormatting sqref="A66:H69">
    <cfRule type="expression" dxfId="235" priority="12">
      <formula>IF($C$44="permitted",TRUE,FALSE)</formula>
    </cfRule>
    <cfRule type="expression" dxfId="234" priority="13">
      <formula>IF($C$44="not permitted",TRUE,FALSE)</formula>
    </cfRule>
  </conditionalFormatting>
  <conditionalFormatting sqref="C61">
    <cfRule type="expression" dxfId="233" priority="18">
      <formula>IF($H61="x",TRUE,FALSE)</formula>
    </cfRule>
  </conditionalFormatting>
  <conditionalFormatting sqref="C62">
    <cfRule type="expression" dxfId="232" priority="44">
      <formula>IF($H62="x",TRUE,FALSE)</formula>
    </cfRule>
  </conditionalFormatting>
  <conditionalFormatting sqref="C62:C64 E62:H64">
    <cfRule type="expression" dxfId="231" priority="41">
      <formula>IF($J62="x",TRUE,FALSE)</formula>
    </cfRule>
  </conditionalFormatting>
  <conditionalFormatting sqref="C63:C64">
    <cfRule type="expression" dxfId="230" priority="59">
      <formula>IF($H63="x",TRUE,FALSE)</formula>
    </cfRule>
  </conditionalFormatting>
  <conditionalFormatting sqref="C64:C65">
    <cfRule type="expression" dxfId="229" priority="53">
      <formula>IF($H64="x",TRUE,FALSE)</formula>
    </cfRule>
  </conditionalFormatting>
  <conditionalFormatting sqref="C68:C72">
    <cfRule type="expression" dxfId="228" priority="89">
      <formula>IF($H68="x",TRUE,FALSE)</formula>
    </cfRule>
  </conditionalFormatting>
  <conditionalFormatting sqref="C44:D44">
    <cfRule type="cellIs" dxfId="227" priority="72" operator="equal">
      <formula>"not permitted"</formula>
    </cfRule>
    <cfRule type="cellIs" dxfId="226" priority="73" operator="equal">
      <formula>"permitted"</formula>
    </cfRule>
    <cfRule type="cellIs" dxfId="225" priority="74" operator="equal">
      <formula>"permitted, subject to Step 4"</formula>
    </cfRule>
  </conditionalFormatting>
  <conditionalFormatting sqref="C49:D51">
    <cfRule type="expression" dxfId="224" priority="64">
      <formula>IF($H49="x",TRUE,FALSE)</formula>
    </cfRule>
  </conditionalFormatting>
  <conditionalFormatting sqref="C52:D58">
    <cfRule type="expression" dxfId="223" priority="90">
      <formula>IF($H52="x",TRUE,FALSE)</formula>
    </cfRule>
  </conditionalFormatting>
  <conditionalFormatting sqref="C53:D53">
    <cfRule type="expression" dxfId="222" priority="60">
      <formula>IF($H53="x",TRUE,FALSE)</formula>
    </cfRule>
  </conditionalFormatting>
  <conditionalFormatting sqref="C57:D57">
    <cfRule type="expression" dxfId="221" priority="68">
      <formula>IF($H57="x",TRUE,FALSE)</formula>
    </cfRule>
  </conditionalFormatting>
  <conditionalFormatting sqref="C59:D59">
    <cfRule type="expression" dxfId="220" priority="6">
      <formula>IF($H59="x",TRUE,FALSE)</formula>
    </cfRule>
  </conditionalFormatting>
  <conditionalFormatting sqref="C60:D60 C63 D68:D70 D72">
    <cfRule type="expression" dxfId="219" priority="92">
      <formula>IF($H60="x",TRUE,FALSE)</formula>
    </cfRule>
  </conditionalFormatting>
  <conditionalFormatting sqref="C61:D61">
    <cfRule type="expression" dxfId="218" priority="31">
      <formula>IF($H61="x",TRUE,FALSE)</formula>
    </cfRule>
  </conditionalFormatting>
  <conditionalFormatting sqref="C62:D62">
    <cfRule type="expression" dxfId="217" priority="38">
      <formula>IF($H62="x",TRUE,FALSE)</formula>
    </cfRule>
  </conditionalFormatting>
  <conditionalFormatting sqref="C65:D67">
    <cfRule type="expression" dxfId="216" priority="14">
      <formula>IF($H65="x",TRUE,FALSE)</formula>
    </cfRule>
  </conditionalFormatting>
  <conditionalFormatting sqref="C66:D66">
    <cfRule type="expression" dxfId="215" priority="7">
      <formula>IF($H66="x",TRUE,FALSE)</formula>
    </cfRule>
  </conditionalFormatting>
  <conditionalFormatting sqref="C75:D76">
    <cfRule type="expression" dxfId="214" priority="88">
      <formula>IF($C$75="acceptable",TRUE,FALSE)</formula>
    </cfRule>
    <cfRule type="expression" dxfId="213" priority="87">
      <formula>IF($C$75&lt;&gt;"acceptable",TRUE,FALSE)</formula>
    </cfRule>
  </conditionalFormatting>
  <conditionalFormatting sqref="C85:D90 C93:D93 C96:D96">
    <cfRule type="cellIs" dxfId="212" priority="84" operator="equal">
      <formula>"not permitted"</formula>
    </cfRule>
    <cfRule type="cellIs" dxfId="211" priority="85" operator="equal">
      <formula>"permitted"</formula>
    </cfRule>
  </conditionalFormatting>
  <conditionalFormatting sqref="C96:D96 C85:D90 C93:D93">
    <cfRule type="colorScale" priority="86">
      <colorScale>
        <cfvo type="min"/>
        <cfvo type="max"/>
        <color rgb="FFFF7128"/>
        <color rgb="FFFFEF9C"/>
      </colorScale>
    </cfRule>
  </conditionalFormatting>
  <conditionalFormatting sqref="C123:D123">
    <cfRule type="colorScale" priority="83">
      <colorScale>
        <cfvo type="min"/>
        <cfvo type="max"/>
        <color rgb="FFFF7128"/>
        <color rgb="FFFFEF9C"/>
      </colorScale>
    </cfRule>
    <cfRule type="cellIs" dxfId="210" priority="81" operator="equal">
      <formula>"not permitted"</formula>
    </cfRule>
    <cfRule type="cellIs" dxfId="209" priority="82" operator="equal">
      <formula>"permitted"</formula>
    </cfRule>
  </conditionalFormatting>
  <conditionalFormatting sqref="C49:H61">
    <cfRule type="expression" dxfId="208" priority="3">
      <formula>IF($J49="x",TRUE,FALSE)</formula>
    </cfRule>
  </conditionalFormatting>
  <conditionalFormatting sqref="C65:H71">
    <cfRule type="expression" dxfId="207" priority="11">
      <formula>IF($J65="x",TRUE,FALSE)</formula>
    </cfRule>
  </conditionalFormatting>
  <conditionalFormatting sqref="D61:D62">
    <cfRule type="expression" dxfId="206" priority="16">
      <formula>IF($H61="x",TRUE,FALSE)</formula>
    </cfRule>
  </conditionalFormatting>
  <conditionalFormatting sqref="D62">
    <cfRule type="expression" dxfId="205" priority="37">
      <formula>IF($C$44="not permitted",TRUE,FALSE)</formula>
    </cfRule>
    <cfRule type="expression" dxfId="204" priority="35">
      <formula>IF($J62="x",TRUE,FALSE)</formula>
    </cfRule>
    <cfRule type="expression" dxfId="203" priority="36">
      <formula>IF($C$44="permitted",TRUE,FALSE)</formula>
    </cfRule>
  </conditionalFormatting>
  <conditionalFormatting sqref="D65">
    <cfRule type="expression" dxfId="202" priority="52">
      <formula>IF($H65="x",TRUE,FALSE)</formula>
    </cfRule>
  </conditionalFormatting>
  <conditionalFormatting sqref="E71:H71">
    <cfRule type="expression" dxfId="201" priority="76">
      <formula>IF($C$44="permitted",TRUE,FALSE)</formula>
    </cfRule>
    <cfRule type="expression" dxfId="200" priority="77">
      <formula>IF($C$44="not permitted",TRUE,FALSE)</formula>
    </cfRule>
  </conditionalFormatting>
  <conditionalFormatting sqref="F85:H86 F90:H90">
    <cfRule type="expression" dxfId="199" priority="78">
      <formula>IF($C$85="permitted",FALSE,TRUE)</formula>
    </cfRule>
  </conditionalFormatting>
  <dataValidations count="1">
    <dataValidation type="list" allowBlank="1" showInputMessage="1" showErrorMessage="1" sqref="C38:C42 C69 C71" xr:uid="{9215A14A-5E78-4B57-B11F-140A488E28B7}">
      <formula1>"Yes,No"</formula1>
    </dataValidation>
  </dataValidations>
  <pageMargins left="0.7" right="0.7" top="0.78740157499999996" bottom="0.78740157499999996" header="0.3" footer="0.3"/>
  <pageSetup paperSize="9" scale="6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1AB8F-27ED-4624-B7AE-C28696066689}">
  <sheetPr>
    <pageSetUpPr fitToPage="1"/>
  </sheetPr>
  <dimension ref="A1:U134"/>
  <sheetViews>
    <sheetView zoomScale="85" zoomScaleNormal="85" workbookViewId="0">
      <selection activeCell="A4" sqref="A4:B4"/>
    </sheetView>
  </sheetViews>
  <sheetFormatPr baseColWidth="10" defaultRowHeight="14.4" x14ac:dyDescent="0.3"/>
  <cols>
    <col min="1" max="1" width="5.6640625" customWidth="1"/>
    <col min="2" max="2" width="61.5546875" customWidth="1"/>
    <col min="3" max="3" width="14.5546875" customWidth="1"/>
    <col min="4" max="4" width="12.21875" customWidth="1"/>
    <col min="5" max="5" width="12.33203125" customWidth="1"/>
    <col min="6" max="6" width="9.88671875" customWidth="1"/>
    <col min="8" max="8" width="11.44140625" customWidth="1"/>
    <col min="10" max="10" width="7.44140625" customWidth="1"/>
    <col min="11" max="20" width="5.6640625" customWidth="1"/>
    <col min="21" max="21" width="11.109375" customWidth="1"/>
  </cols>
  <sheetData>
    <row r="1" spans="1:11" ht="28.5" customHeight="1" x14ac:dyDescent="0.3">
      <c r="A1" s="163" t="s">
        <v>70</v>
      </c>
      <c r="B1" s="163"/>
    </row>
    <row r="2" spans="1:11" ht="25.95" customHeight="1" x14ac:dyDescent="0.3">
      <c r="A2" s="198" t="s">
        <v>151</v>
      </c>
      <c r="B2" s="198"/>
      <c r="C2" s="198"/>
      <c r="D2" s="198"/>
      <c r="H2" s="34" t="s">
        <v>79</v>
      </c>
      <c r="I2" s="17"/>
      <c r="J2" s="17"/>
      <c r="K2" s="17"/>
    </row>
    <row r="3" spans="1:11" x14ac:dyDescent="0.3">
      <c r="H3" s="26" t="s">
        <v>20</v>
      </c>
      <c r="I3" s="17"/>
      <c r="J3" s="17"/>
    </row>
    <row r="4" spans="1:11" x14ac:dyDescent="0.3">
      <c r="A4" s="199" t="s">
        <v>1105</v>
      </c>
      <c r="B4" s="199"/>
      <c r="C4" s="97" t="s">
        <v>780</v>
      </c>
    </row>
    <row r="6" spans="1:11" ht="40.5" customHeight="1" x14ac:dyDescent="0.3">
      <c r="A6" s="186" t="s">
        <v>295</v>
      </c>
      <c r="B6" s="186"/>
      <c r="C6" s="186"/>
      <c r="D6" s="186"/>
      <c r="E6" s="186"/>
      <c r="F6" s="186"/>
      <c r="G6" s="186"/>
      <c r="H6" s="46"/>
    </row>
    <row r="8" spans="1:11" ht="21" customHeight="1" x14ac:dyDescent="0.3">
      <c r="A8" s="25" t="s">
        <v>73</v>
      </c>
      <c r="B8" s="21"/>
      <c r="C8" s="21"/>
      <c r="D8" s="21"/>
      <c r="E8" s="21"/>
      <c r="F8" s="21"/>
      <c r="G8" s="21"/>
      <c r="H8" s="21"/>
    </row>
    <row r="10" spans="1:11" ht="16.5" customHeight="1" x14ac:dyDescent="0.3">
      <c r="A10" s="3" t="s">
        <v>0</v>
      </c>
      <c r="B10" s="3" t="s">
        <v>56</v>
      </c>
      <c r="C10" s="193" t="s">
        <v>478</v>
      </c>
      <c r="D10" s="193"/>
      <c r="E10" s="193"/>
      <c r="F10" s="193"/>
      <c r="G10" s="193"/>
      <c r="H10" s="193"/>
    </row>
    <row r="11" spans="1:11" ht="16.5" customHeight="1" x14ac:dyDescent="0.3">
      <c r="A11" s="3" t="s">
        <v>1</v>
      </c>
      <c r="B11" s="3" t="s">
        <v>45</v>
      </c>
      <c r="C11" s="193" t="s">
        <v>479</v>
      </c>
      <c r="D11" s="193"/>
      <c r="E11" s="193"/>
      <c r="F11" s="193"/>
      <c r="G11" s="193"/>
      <c r="H11" s="193"/>
    </row>
    <row r="12" spans="1:11" ht="16.5" customHeight="1" x14ac:dyDescent="0.3">
      <c r="A12" s="3" t="s">
        <v>2</v>
      </c>
      <c r="B12" s="3" t="s">
        <v>55</v>
      </c>
      <c r="C12" s="193" t="s">
        <v>781</v>
      </c>
      <c r="D12" s="193"/>
      <c r="E12" s="193"/>
      <c r="F12" s="193"/>
      <c r="G12" s="193"/>
      <c r="H12" s="193"/>
    </row>
    <row r="13" spans="1:11" ht="16.5" customHeight="1" x14ac:dyDescent="0.3">
      <c r="A13" s="3" t="s">
        <v>4</v>
      </c>
      <c r="B13" s="3" t="s">
        <v>51</v>
      </c>
      <c r="C13" s="193" t="s">
        <v>782</v>
      </c>
      <c r="D13" s="193"/>
      <c r="E13" s="193"/>
      <c r="F13" s="193"/>
      <c r="G13" s="193"/>
      <c r="H13" s="193"/>
    </row>
    <row r="14" spans="1:11" ht="16.5" customHeight="1" x14ac:dyDescent="0.3">
      <c r="A14" s="3" t="s">
        <v>5</v>
      </c>
      <c r="B14" s="3" t="s">
        <v>47</v>
      </c>
      <c r="C14" s="196" t="s">
        <v>482</v>
      </c>
      <c r="D14" s="196"/>
      <c r="E14" s="196"/>
      <c r="F14" s="196"/>
      <c r="G14" s="196"/>
      <c r="H14" s="196"/>
    </row>
    <row r="15" spans="1:11" ht="16.5" customHeight="1" x14ac:dyDescent="0.3">
      <c r="A15" s="3" t="s">
        <v>6</v>
      </c>
      <c r="B15" s="3" t="s">
        <v>71</v>
      </c>
      <c r="C15" s="193" t="s">
        <v>483</v>
      </c>
      <c r="D15" s="193"/>
      <c r="E15" s="193"/>
      <c r="F15" s="193"/>
      <c r="G15" s="193"/>
      <c r="H15" s="193"/>
    </row>
    <row r="16" spans="1:11" ht="18" customHeight="1" x14ac:dyDescent="0.3">
      <c r="A16" s="3" t="s">
        <v>7</v>
      </c>
      <c r="B16" s="3" t="s">
        <v>48</v>
      </c>
      <c r="C16" s="193" t="s">
        <v>484</v>
      </c>
      <c r="D16" s="193"/>
      <c r="E16" s="193"/>
      <c r="F16" s="193"/>
      <c r="G16" s="193"/>
      <c r="H16" s="193"/>
    </row>
    <row r="17" spans="1:8" ht="16.05" customHeight="1" x14ac:dyDescent="0.3">
      <c r="A17" s="3" t="s">
        <v>11</v>
      </c>
      <c r="B17" s="3" t="s">
        <v>74</v>
      </c>
      <c r="C17" s="193" t="s">
        <v>116</v>
      </c>
      <c r="D17" s="193"/>
      <c r="E17" s="193"/>
      <c r="F17" s="193"/>
      <c r="G17" s="193"/>
      <c r="H17" s="193"/>
    </row>
    <row r="18" spans="1:8" ht="29.55" customHeight="1" x14ac:dyDescent="0.3">
      <c r="A18" s="3" t="s">
        <v>12</v>
      </c>
      <c r="B18" s="3" t="s">
        <v>49</v>
      </c>
      <c r="C18" s="193" t="s">
        <v>783</v>
      </c>
      <c r="D18" s="193"/>
      <c r="E18" s="193"/>
      <c r="F18" s="193"/>
      <c r="G18" s="193"/>
      <c r="H18" s="193"/>
    </row>
    <row r="19" spans="1:8" ht="33" customHeight="1" x14ac:dyDescent="0.3">
      <c r="A19" s="3" t="s">
        <v>153</v>
      </c>
      <c r="B19" s="3" t="s">
        <v>155</v>
      </c>
      <c r="C19" s="193" t="s">
        <v>486</v>
      </c>
      <c r="D19" s="193"/>
      <c r="E19" s="193"/>
      <c r="F19" s="193"/>
      <c r="G19" s="193"/>
      <c r="H19" s="193"/>
    </row>
    <row r="20" spans="1:8" ht="18" customHeight="1" x14ac:dyDescent="0.3">
      <c r="A20" s="3" t="s">
        <v>76</v>
      </c>
      <c r="B20" s="3" t="s">
        <v>46</v>
      </c>
      <c r="C20" s="193" t="s">
        <v>444</v>
      </c>
      <c r="D20" s="193"/>
      <c r="E20" s="193"/>
      <c r="F20" s="193"/>
      <c r="G20" s="197" t="s">
        <v>78</v>
      </c>
      <c r="H20" s="197"/>
    </row>
    <row r="21" spans="1:8" ht="16.95" customHeight="1" x14ac:dyDescent="0.3">
      <c r="A21" s="3" t="s">
        <v>154</v>
      </c>
      <c r="B21" s="3" t="s">
        <v>50</v>
      </c>
      <c r="C21" s="193" t="s">
        <v>444</v>
      </c>
      <c r="D21" s="193"/>
      <c r="E21" s="193"/>
      <c r="F21" s="193"/>
      <c r="G21" s="197"/>
      <c r="H21" s="197"/>
    </row>
    <row r="22" spans="1:8" x14ac:dyDescent="0.3">
      <c r="A22" s="3"/>
      <c r="C22" s="3"/>
      <c r="G22" s="4"/>
    </row>
    <row r="23" spans="1:8" ht="21" customHeight="1" x14ac:dyDescent="0.3">
      <c r="A23" s="25" t="s">
        <v>8</v>
      </c>
      <c r="B23" s="21"/>
      <c r="C23" s="23"/>
      <c r="D23" s="21"/>
      <c r="E23" s="21"/>
      <c r="F23" s="21"/>
      <c r="G23" s="21"/>
      <c r="H23" s="21"/>
    </row>
    <row r="24" spans="1:8" s="24" customFormat="1" ht="8.5500000000000007" customHeight="1" x14ac:dyDescent="0.3"/>
    <row r="25" spans="1:8" ht="16.2" x14ac:dyDescent="0.3">
      <c r="A25" s="3"/>
      <c r="B25" s="60"/>
      <c r="C25" s="3"/>
      <c r="H25" s="18" t="s">
        <v>62</v>
      </c>
    </row>
    <row r="26" spans="1:8" x14ac:dyDescent="0.3">
      <c r="A26" s="3" t="s">
        <v>0</v>
      </c>
      <c r="B26" s="3" t="s">
        <v>21</v>
      </c>
      <c r="C26" s="126">
        <v>44621</v>
      </c>
      <c r="E26" s="195"/>
      <c r="F26" s="195"/>
      <c r="G26" s="195"/>
      <c r="H26" s="195"/>
    </row>
    <row r="27" spans="1:8" x14ac:dyDescent="0.3">
      <c r="A27" s="3" t="s">
        <v>1</v>
      </c>
      <c r="B27" s="3" t="s">
        <v>22</v>
      </c>
      <c r="C27" s="39">
        <v>3</v>
      </c>
      <c r="E27" s="181" t="s">
        <v>28</v>
      </c>
      <c r="F27" s="181"/>
      <c r="G27" s="181"/>
      <c r="H27" s="181"/>
    </row>
    <row r="28" spans="1:8" ht="16.5" customHeight="1" x14ac:dyDescent="0.3">
      <c r="A28" s="3"/>
      <c r="B28" s="3" t="s">
        <v>15</v>
      </c>
      <c r="C28" s="127">
        <f>DATE(YEAR($C$26)+$C$27,MONTH($C$26),DAY($C$26))</f>
        <v>45717</v>
      </c>
      <c r="E28" s="181"/>
      <c r="F28" s="181"/>
      <c r="G28" s="181"/>
      <c r="H28" s="181"/>
    </row>
    <row r="29" spans="1:8" ht="90" customHeight="1" x14ac:dyDescent="0.3">
      <c r="A29" s="3" t="s">
        <v>2</v>
      </c>
      <c r="B29" s="79" t="s">
        <v>160</v>
      </c>
      <c r="C29" s="40">
        <v>30</v>
      </c>
      <c r="D29" s="54" t="str">
        <f>"(= in total "&amp;TEXT($C$29+$C$27,"####0")&amp;" years)"</f>
        <v>(= in total 33 years)</v>
      </c>
      <c r="E29" s="181" t="s">
        <v>126</v>
      </c>
      <c r="F29" s="181"/>
      <c r="G29" s="181"/>
      <c r="H29" s="181"/>
    </row>
    <row r="30" spans="1:8" ht="66" customHeight="1" x14ac:dyDescent="0.3">
      <c r="A30" s="3"/>
      <c r="B30" s="79" t="s">
        <v>777</v>
      </c>
      <c r="C30" s="13">
        <f>EXP(LN(1-0.5)/($C$29+$C$27)*$C$27)</f>
        <v>0.93893091066170631</v>
      </c>
      <c r="D30" s="54" t="str">
        <f>TEXT(IF(LN($C$30)*$C$27=0,"∞",LN(1-0.5)/LN($C$30)*$C$27)-$C$27,"####0")</f>
        <v>30</v>
      </c>
      <c r="E30" s="181"/>
      <c r="F30" s="181"/>
      <c r="G30" s="181"/>
      <c r="H30" s="181"/>
    </row>
    <row r="31" spans="1:8" x14ac:dyDescent="0.3">
      <c r="A31" s="3" t="s">
        <v>4</v>
      </c>
      <c r="B31" s="53" t="s">
        <v>23</v>
      </c>
      <c r="C31" s="193" t="s">
        <v>782</v>
      </c>
      <c r="D31" s="193"/>
      <c r="E31" s="194" t="s">
        <v>63</v>
      </c>
      <c r="F31" s="194"/>
      <c r="G31" s="194"/>
      <c r="H31" s="194"/>
    </row>
    <row r="32" spans="1:8" ht="193.05" customHeight="1" x14ac:dyDescent="0.3">
      <c r="A32" s="3" t="s">
        <v>5</v>
      </c>
      <c r="B32" s="6" t="s">
        <v>13</v>
      </c>
      <c r="C32" s="193" t="s">
        <v>784</v>
      </c>
      <c r="D32" s="193"/>
      <c r="E32" s="193"/>
      <c r="F32" s="193"/>
      <c r="G32" s="193"/>
      <c r="H32" s="193"/>
    </row>
    <row r="33" spans="1:21" ht="30.6" x14ac:dyDescent="0.3">
      <c r="A33" s="3" t="s">
        <v>6</v>
      </c>
      <c r="B33" s="53" t="s">
        <v>488</v>
      </c>
      <c r="C33" s="37">
        <v>0.5</v>
      </c>
      <c r="E33" s="181" t="s">
        <v>29</v>
      </c>
      <c r="F33" s="181"/>
      <c r="G33" s="181"/>
      <c r="H33" s="181"/>
    </row>
    <row r="35" spans="1:21" ht="21" customHeight="1" x14ac:dyDescent="0.3">
      <c r="A35" s="25" t="s">
        <v>9</v>
      </c>
      <c r="B35" s="22"/>
      <c r="C35" s="21"/>
      <c r="D35" s="21"/>
      <c r="E35" s="21"/>
      <c r="F35" s="21"/>
      <c r="G35" s="21"/>
      <c r="H35" s="21"/>
    </row>
    <row r="36" spans="1:21" ht="9.4499999999999993" customHeight="1" x14ac:dyDescent="0.3">
      <c r="A36" s="24"/>
      <c r="B36" s="1"/>
    </row>
    <row r="37" spans="1:21" x14ac:dyDescent="0.3">
      <c r="H37" s="18" t="s">
        <v>62</v>
      </c>
    </row>
    <row r="38" spans="1:21" ht="66.45" customHeight="1" x14ac:dyDescent="0.3">
      <c r="A38" s="6" t="s">
        <v>0</v>
      </c>
      <c r="B38" s="80" t="s">
        <v>161</v>
      </c>
      <c r="C38" s="38" t="s">
        <v>14</v>
      </c>
      <c r="D38" s="41" t="str">
        <f>IF(C38="Yes","Describe why you still do not pursue this option","")</f>
        <v/>
      </c>
      <c r="E38" s="181" t="s">
        <v>489</v>
      </c>
      <c r="F38" s="181"/>
      <c r="G38" s="181"/>
      <c r="H38" s="181"/>
    </row>
    <row r="39" spans="1:21" ht="51" customHeight="1" x14ac:dyDescent="0.3">
      <c r="A39" s="6" t="s">
        <v>1</v>
      </c>
      <c r="B39" s="6" t="s">
        <v>86</v>
      </c>
      <c r="C39" s="38" t="s">
        <v>14</v>
      </c>
      <c r="D39" s="41" t="str">
        <f>IF(C39="Yes","Make sure that the prerequisites are fulfilled!","")</f>
        <v/>
      </c>
      <c r="E39" s="181" t="s">
        <v>491</v>
      </c>
      <c r="F39" s="181"/>
      <c r="G39" s="181"/>
      <c r="H39" s="181"/>
    </row>
    <row r="40" spans="1:21" ht="37.049999999999997" customHeight="1" x14ac:dyDescent="0.3">
      <c r="A40" s="6" t="s">
        <v>2</v>
      </c>
      <c r="B40" s="80" t="s">
        <v>162</v>
      </c>
      <c r="C40" s="38" t="s">
        <v>14</v>
      </c>
      <c r="D40" s="41" t="str">
        <f>IF(C40="Yes","Risk of lawful interception! Get encryption","Ensure that data remains encrypted")</f>
        <v>Ensure that data remains encrypted</v>
      </c>
      <c r="E40" s="181" t="s">
        <v>785</v>
      </c>
      <c r="F40" s="181"/>
      <c r="G40" s="181"/>
      <c r="H40" s="181"/>
    </row>
    <row r="41" spans="1:21" ht="43.2" x14ac:dyDescent="0.3">
      <c r="A41" s="6" t="s">
        <v>4</v>
      </c>
      <c r="B41" s="80" t="s">
        <v>163</v>
      </c>
      <c r="C41" s="38" t="s">
        <v>10</v>
      </c>
      <c r="D41" s="41" t="str">
        <f>IF(C41="Yes","Foreign lawful access is at least technically possible","Ensure that data remains encrypted")</f>
        <v>Foreign lawful access is at least technically possible</v>
      </c>
      <c r="E41" s="181" t="s">
        <v>493</v>
      </c>
      <c r="F41" s="181"/>
      <c r="G41" s="181"/>
      <c r="H41" s="181"/>
    </row>
    <row r="42" spans="1:21" ht="88.95" customHeight="1" x14ac:dyDescent="0.3">
      <c r="A42" s="6" t="s">
        <v>5</v>
      </c>
      <c r="B42" s="80" t="s">
        <v>164</v>
      </c>
      <c r="C42" s="38" t="s">
        <v>10</v>
      </c>
      <c r="D42" s="41" t="str">
        <f>IF(C42="Yes","Ensure that the mechanism remains in place and is complied with","Enter into the EU SCC, for instance, and ensure compliance")</f>
        <v>Ensure that the mechanism remains in place and is complied with</v>
      </c>
      <c r="E42" s="181" t="s">
        <v>494</v>
      </c>
      <c r="F42" s="181"/>
      <c r="G42" s="181"/>
      <c r="H42" s="181"/>
    </row>
    <row r="43" spans="1:21" x14ac:dyDescent="0.3">
      <c r="A43" s="6"/>
      <c r="B43" s="6"/>
      <c r="E43" s="6"/>
      <c r="F43" s="6"/>
      <c r="J43" s="192" t="s">
        <v>152</v>
      </c>
      <c r="K43" s="192"/>
      <c r="L43" s="192"/>
      <c r="M43" s="192"/>
      <c r="N43" s="192"/>
      <c r="O43" s="192"/>
      <c r="P43" s="192"/>
      <c r="Q43" s="192"/>
      <c r="R43" s="192"/>
      <c r="S43" s="192"/>
      <c r="T43" s="192"/>
      <c r="U43" s="192"/>
    </row>
    <row r="44" spans="1:21" ht="30" customHeight="1" x14ac:dyDescent="0.3">
      <c r="A44" s="19" t="s">
        <v>19</v>
      </c>
      <c r="B44" s="7"/>
      <c r="C44" s="187" t="str">
        <f>IF(C39="Yes","permitted",IF(C40="Yes","not permitted",IF(C41="No","permitted",IF(C42="No","not permitted","permitted, subject to Step 4"))))</f>
        <v>permitted, subject to Step 4</v>
      </c>
      <c r="D44" s="188"/>
      <c r="E44" s="6"/>
      <c r="F44" s="6"/>
      <c r="J44" s="61"/>
      <c r="K44" s="62"/>
      <c r="L44" s="62"/>
      <c r="M44" s="62"/>
      <c r="N44" s="62"/>
      <c r="O44" s="62"/>
      <c r="P44" s="62"/>
      <c r="Q44" s="62"/>
      <c r="R44" s="62"/>
      <c r="S44" s="62"/>
      <c r="T44" s="62"/>
      <c r="U44" s="63"/>
    </row>
    <row r="45" spans="1:21" x14ac:dyDescent="0.3">
      <c r="A45" s="6"/>
      <c r="B45" s="6"/>
      <c r="C45" s="6"/>
      <c r="D45" s="6"/>
      <c r="E45" s="6"/>
      <c r="F45" s="6"/>
      <c r="J45" s="64"/>
      <c r="U45" s="65"/>
    </row>
    <row r="46" spans="1:21" ht="21" customHeight="1" x14ac:dyDescent="0.3">
      <c r="A46" s="189" t="s">
        <v>495</v>
      </c>
      <c r="B46" s="189"/>
      <c r="C46" s="189"/>
      <c r="D46" s="189"/>
      <c r="E46" s="189"/>
      <c r="F46" s="189"/>
      <c r="G46" s="189"/>
      <c r="H46" s="189"/>
      <c r="J46" s="64"/>
      <c r="U46" s="65"/>
    </row>
    <row r="47" spans="1:21" ht="43.5" customHeight="1" x14ac:dyDescent="0.35">
      <c r="A47" s="28"/>
      <c r="B47" s="6"/>
      <c r="C47" s="203" t="s">
        <v>786</v>
      </c>
      <c r="D47" s="203"/>
      <c r="E47" s="203"/>
      <c r="F47" s="203"/>
      <c r="G47" s="203"/>
      <c r="H47" s="203"/>
      <c r="J47" s="64"/>
      <c r="K47" s="50" t="s">
        <v>88</v>
      </c>
      <c r="T47" s="34" t="s">
        <v>89</v>
      </c>
      <c r="U47" s="65">
        <v>3</v>
      </c>
    </row>
    <row r="48" spans="1:21" x14ac:dyDescent="0.3">
      <c r="A48" s="9"/>
      <c r="B48" s="6"/>
      <c r="C48" s="6"/>
      <c r="D48" s="6"/>
      <c r="E48" s="6"/>
      <c r="F48" s="6"/>
      <c r="J48" s="64"/>
      <c r="U48" s="65"/>
    </row>
    <row r="49" spans="1:21" ht="46.8" x14ac:dyDescent="0.3">
      <c r="A49" s="6"/>
      <c r="B49" s="6"/>
      <c r="C49" s="43" t="s">
        <v>80</v>
      </c>
      <c r="D49" s="49" t="s">
        <v>497</v>
      </c>
      <c r="E49" s="6"/>
      <c r="F49" s="6"/>
      <c r="H49" s="18" t="s">
        <v>62</v>
      </c>
      <c r="J49" s="64"/>
      <c r="U49" s="65"/>
    </row>
    <row r="50" spans="1:21" ht="52.95" customHeight="1" x14ac:dyDescent="0.3">
      <c r="A50" s="5" t="s">
        <v>0</v>
      </c>
      <c r="B50" s="80" t="s">
        <v>787</v>
      </c>
      <c r="C50" s="8"/>
      <c r="D50" s="6"/>
      <c r="E50" s="6"/>
      <c r="F50" s="6"/>
      <c r="J50" s="66" t="s">
        <v>90</v>
      </c>
      <c r="K50" s="190" t="s">
        <v>91</v>
      </c>
      <c r="L50" s="190"/>
      <c r="M50" s="190"/>
      <c r="N50" s="190"/>
      <c r="O50" s="190"/>
      <c r="P50" s="191" t="s">
        <v>92</v>
      </c>
      <c r="Q50" s="191"/>
      <c r="R50" s="191"/>
      <c r="S50" s="191"/>
      <c r="T50" s="191"/>
      <c r="U50" s="67" t="s">
        <v>93</v>
      </c>
    </row>
    <row r="51" spans="1:21" ht="46.95" customHeight="1" x14ac:dyDescent="0.3">
      <c r="A51" s="5"/>
      <c r="B51" s="80" t="s">
        <v>788</v>
      </c>
      <c r="C51" s="37">
        <v>0</v>
      </c>
      <c r="D51" s="10">
        <f>C51</f>
        <v>0</v>
      </c>
      <c r="E51" s="181" t="s">
        <v>789</v>
      </c>
      <c r="F51" s="181"/>
      <c r="G51" s="181"/>
      <c r="H51" s="181"/>
      <c r="J51" s="71"/>
      <c r="K51" s="72">
        <v>0</v>
      </c>
      <c r="L51" s="72">
        <v>0</v>
      </c>
      <c r="M51" s="72">
        <v>0</v>
      </c>
      <c r="N51" s="72">
        <v>0</v>
      </c>
      <c r="O51" s="72">
        <v>0</v>
      </c>
      <c r="P51" s="73">
        <v>0</v>
      </c>
      <c r="Q51" s="73">
        <v>0</v>
      </c>
      <c r="R51" s="73">
        <v>0</v>
      </c>
      <c r="S51" s="73">
        <v>0</v>
      </c>
      <c r="T51" s="73">
        <v>0</v>
      </c>
      <c r="U51" s="74">
        <f>IF($U$47=5,SUM(P51:T51),IF($U$47=4,SUM(P51:S51),IF($U$47=3,SUM(P51:R51),IF($U$47=2,SUM(P51:Q51),P51))))/$U$47</f>
        <v>0</v>
      </c>
    </row>
    <row r="52" spans="1:21" ht="78.45" customHeight="1" x14ac:dyDescent="0.3">
      <c r="A52" s="5"/>
      <c r="B52" s="80" t="s">
        <v>790</v>
      </c>
      <c r="C52" s="37">
        <v>0.05</v>
      </c>
      <c r="D52" s="10">
        <f>C52</f>
        <v>0.05</v>
      </c>
      <c r="E52" s="181" t="s">
        <v>791</v>
      </c>
      <c r="F52" s="181"/>
      <c r="G52" s="181"/>
      <c r="H52" s="181"/>
      <c r="J52" s="71"/>
      <c r="K52" s="72">
        <v>0</v>
      </c>
      <c r="L52" s="72">
        <v>0</v>
      </c>
      <c r="M52" s="72">
        <v>0</v>
      </c>
      <c r="N52" s="72">
        <v>0</v>
      </c>
      <c r="O52" s="72">
        <v>0</v>
      </c>
      <c r="P52" s="73">
        <v>0</v>
      </c>
      <c r="Q52" s="73">
        <v>0</v>
      </c>
      <c r="R52" s="73">
        <v>0</v>
      </c>
      <c r="S52" s="73">
        <v>0</v>
      </c>
      <c r="T52" s="73">
        <v>0</v>
      </c>
      <c r="U52" s="74">
        <f>IF($U$47=5,SUM(P52:T52),IF($U$47=4,SUM(P52:S52),IF($U$47=3,SUM(P52:R52),IF($U$47=2,SUM(P52:Q52),P52))))/$U$47</f>
        <v>0</v>
      </c>
    </row>
    <row r="53" spans="1:21" ht="124.95" customHeight="1" x14ac:dyDescent="0.3">
      <c r="A53" s="5"/>
      <c r="B53" s="80" t="s">
        <v>792</v>
      </c>
      <c r="C53" s="37">
        <v>0.05</v>
      </c>
      <c r="D53" s="10">
        <f>C53</f>
        <v>0.05</v>
      </c>
      <c r="E53" s="181" t="s">
        <v>793</v>
      </c>
      <c r="F53" s="181"/>
      <c r="G53" s="181"/>
      <c r="H53" s="181"/>
      <c r="J53" s="71"/>
      <c r="K53" s="72">
        <v>0</v>
      </c>
      <c r="L53" s="72">
        <v>0</v>
      </c>
      <c r="M53" s="72">
        <v>0</v>
      </c>
      <c r="N53" s="72">
        <v>0</v>
      </c>
      <c r="O53" s="72">
        <v>0</v>
      </c>
      <c r="P53" s="73">
        <v>0</v>
      </c>
      <c r="Q53" s="73">
        <v>0</v>
      </c>
      <c r="R53" s="73">
        <v>0</v>
      </c>
      <c r="S53" s="73">
        <v>0</v>
      </c>
      <c r="T53" s="73">
        <v>0</v>
      </c>
      <c r="U53" s="74">
        <f>IF($U$47=5,SUM(P53:T53),IF($U$47=4,SUM(P53:S53),IF($U$47=3,SUM(P53:R53),IF($U$47=2,SUM(P53:Q53),P53))))/$U$47</f>
        <v>0</v>
      </c>
    </row>
    <row r="54" spans="1:21" ht="43.95" customHeight="1" x14ac:dyDescent="0.3">
      <c r="A54" s="5"/>
      <c r="B54" s="80" t="s">
        <v>794</v>
      </c>
      <c r="C54" s="37">
        <v>0.05</v>
      </c>
      <c r="D54" s="10">
        <f>C54</f>
        <v>0.05</v>
      </c>
      <c r="E54" s="181" t="s">
        <v>795</v>
      </c>
      <c r="F54" s="181"/>
      <c r="G54" s="181"/>
      <c r="H54" s="181"/>
      <c r="J54" s="71"/>
      <c r="K54" s="72">
        <v>0</v>
      </c>
      <c r="L54" s="72">
        <v>0</v>
      </c>
      <c r="M54" s="72">
        <v>0</v>
      </c>
      <c r="N54" s="72">
        <v>0</v>
      </c>
      <c r="O54" s="72">
        <v>0</v>
      </c>
      <c r="P54" s="73">
        <v>0</v>
      </c>
      <c r="Q54" s="73">
        <v>0</v>
      </c>
      <c r="R54" s="73">
        <v>0</v>
      </c>
      <c r="S54" s="73">
        <v>0</v>
      </c>
      <c r="T54" s="73">
        <v>0</v>
      </c>
      <c r="U54" s="74">
        <f>IF($U$47=5,SUM(P54:T54),IF($U$47=4,SUM(P54:S54),IF($U$47=3,SUM(P54:R54),IF($U$47=2,SUM(P54:Q54),P54))))/$U$47</f>
        <v>0</v>
      </c>
    </row>
    <row r="55" spans="1:21" ht="19.95" customHeight="1" x14ac:dyDescent="0.3">
      <c r="A55" s="9"/>
      <c r="B55" s="6"/>
      <c r="C55" s="6"/>
      <c r="D55" s="10">
        <f>D51*D52*D53*D54</f>
        <v>0</v>
      </c>
      <c r="E55" s="6"/>
      <c r="F55" s="6"/>
      <c r="J55" s="64"/>
      <c r="U55" s="65"/>
    </row>
    <row r="56" spans="1:21" ht="13.05" customHeight="1" x14ac:dyDescent="0.3">
      <c r="A56" s="9"/>
      <c r="B56" s="6"/>
      <c r="C56" s="6"/>
      <c r="D56" s="10"/>
      <c r="E56" s="6"/>
      <c r="F56" s="6"/>
      <c r="J56" s="64"/>
      <c r="U56" s="65"/>
    </row>
    <row r="57" spans="1:21" ht="61.5" customHeight="1" x14ac:dyDescent="0.3">
      <c r="A57" s="5" t="s">
        <v>1</v>
      </c>
      <c r="B57" s="80" t="s">
        <v>796</v>
      </c>
      <c r="C57" s="8"/>
      <c r="D57" s="6"/>
      <c r="E57" s="6"/>
      <c r="F57" s="6"/>
      <c r="J57" s="64"/>
      <c r="U57" s="65"/>
    </row>
    <row r="58" spans="1:21" ht="52.5" customHeight="1" x14ac:dyDescent="0.3">
      <c r="A58" s="5"/>
      <c r="B58" s="80" t="s">
        <v>797</v>
      </c>
      <c r="C58" s="37">
        <v>0.05</v>
      </c>
      <c r="D58" s="10">
        <f>C58</f>
        <v>0.05</v>
      </c>
      <c r="E58" s="181" t="s">
        <v>798</v>
      </c>
      <c r="F58" s="181"/>
      <c r="G58" s="181"/>
      <c r="H58" s="181"/>
      <c r="J58" s="71"/>
      <c r="K58" s="72">
        <v>0</v>
      </c>
      <c r="L58" s="72">
        <v>0</v>
      </c>
      <c r="M58" s="72">
        <v>0</v>
      </c>
      <c r="N58" s="72">
        <v>0</v>
      </c>
      <c r="O58" s="72">
        <v>0</v>
      </c>
      <c r="P58" s="73">
        <v>0</v>
      </c>
      <c r="Q58" s="73">
        <v>0</v>
      </c>
      <c r="R58" s="73">
        <v>0</v>
      </c>
      <c r="S58" s="73">
        <v>0</v>
      </c>
      <c r="T58" s="73">
        <v>0</v>
      </c>
      <c r="U58" s="74">
        <f>IF($U$47=5,SUM(P58:T58),IF($U$47=4,SUM(P58:S58),IF($U$47=3,SUM(P58:R58),IF($U$47=2,SUM(P58:Q58),P58))))/$U$47</f>
        <v>0</v>
      </c>
    </row>
    <row r="59" spans="1:21" ht="85.5" customHeight="1" x14ac:dyDescent="0.3">
      <c r="A59" s="5"/>
      <c r="B59" s="80" t="s">
        <v>799</v>
      </c>
      <c r="C59" s="37">
        <v>1</v>
      </c>
      <c r="D59" s="10">
        <f>C59</f>
        <v>1</v>
      </c>
      <c r="E59" s="181" t="s">
        <v>504</v>
      </c>
      <c r="F59" s="181"/>
      <c r="G59" s="181"/>
      <c r="H59" s="181"/>
      <c r="J59" s="71"/>
      <c r="K59" s="72">
        <v>0</v>
      </c>
      <c r="L59" s="72">
        <v>0</v>
      </c>
      <c r="M59" s="72">
        <v>0</v>
      </c>
      <c r="N59" s="72">
        <v>0</v>
      </c>
      <c r="O59" s="72">
        <v>0</v>
      </c>
      <c r="P59" s="73">
        <v>0</v>
      </c>
      <c r="Q59" s="73">
        <v>0</v>
      </c>
      <c r="R59" s="73">
        <v>0</v>
      </c>
      <c r="S59" s="73">
        <v>0</v>
      </c>
      <c r="T59" s="73">
        <v>0</v>
      </c>
      <c r="U59" s="74">
        <f>IF($U$47=5,SUM(P59:T59),IF($U$47=4,SUM(P59:S59),IF($U$47=3,SUM(P59:R59),IF($U$47=2,SUM(P59:Q59),P59))))/$U$47</f>
        <v>0</v>
      </c>
    </row>
    <row r="60" spans="1:21" ht="51.45" customHeight="1" x14ac:dyDescent="0.3">
      <c r="A60" s="5"/>
      <c r="B60" s="80" t="s">
        <v>800</v>
      </c>
      <c r="C60" s="37">
        <v>0.05</v>
      </c>
      <c r="D60" s="10">
        <f>C60</f>
        <v>0.05</v>
      </c>
      <c r="E60" s="181" t="s">
        <v>801</v>
      </c>
      <c r="F60" s="181"/>
      <c r="G60" s="181"/>
      <c r="H60" s="181"/>
      <c r="J60" s="71"/>
      <c r="K60" s="72">
        <v>0</v>
      </c>
      <c r="L60" s="72">
        <v>0</v>
      </c>
      <c r="M60" s="72">
        <v>0</v>
      </c>
      <c r="N60" s="72">
        <v>0</v>
      </c>
      <c r="O60" s="72">
        <v>0</v>
      </c>
      <c r="P60" s="73">
        <v>0</v>
      </c>
      <c r="Q60" s="73">
        <v>0</v>
      </c>
      <c r="R60" s="73">
        <v>0</v>
      </c>
      <c r="S60" s="73">
        <v>0</v>
      </c>
      <c r="T60" s="73">
        <v>0</v>
      </c>
      <c r="U60" s="74">
        <f>IF($U$47=5,SUM(P60:T60),IF($U$47=4,SUM(P60:S60),IF($U$47=3,SUM(P60:R60),IF($U$47=2,SUM(P60:Q60),P60))))/$U$47</f>
        <v>0</v>
      </c>
    </row>
    <row r="61" spans="1:21" ht="109.5" customHeight="1" x14ac:dyDescent="0.3">
      <c r="A61" s="5"/>
      <c r="B61" s="80" t="s">
        <v>802</v>
      </c>
      <c r="C61" s="37">
        <v>0.5</v>
      </c>
      <c r="D61" s="10">
        <f>1-C61</f>
        <v>0.5</v>
      </c>
      <c r="E61" s="181" t="s">
        <v>803</v>
      </c>
      <c r="F61" s="181"/>
      <c r="G61" s="181"/>
      <c r="H61" s="181"/>
      <c r="J61" s="71"/>
      <c r="K61" s="72">
        <v>0</v>
      </c>
      <c r="L61" s="72">
        <v>0</v>
      </c>
      <c r="M61" s="72">
        <v>0</v>
      </c>
      <c r="N61" s="72">
        <v>0</v>
      </c>
      <c r="O61" s="72">
        <v>0</v>
      </c>
      <c r="P61" s="73">
        <v>0</v>
      </c>
      <c r="Q61" s="73">
        <v>0</v>
      </c>
      <c r="R61" s="73">
        <v>0</v>
      </c>
      <c r="S61" s="73">
        <v>0</v>
      </c>
      <c r="T61" s="73">
        <v>0</v>
      </c>
      <c r="U61" s="74">
        <f>IF($U$47=5,SUM(P61:T61),IF($U$47=4,SUM(P61:S61),IF($U$47=3,SUM(P61:R61),IF($U$47=2,SUM(P61:Q61),P61))))/$U$47</f>
        <v>0</v>
      </c>
    </row>
    <row r="62" spans="1:21" ht="57" customHeight="1" x14ac:dyDescent="0.3">
      <c r="A62" s="5"/>
      <c r="B62" s="80" t="s">
        <v>804</v>
      </c>
      <c r="C62" s="37">
        <v>1</v>
      </c>
      <c r="D62" s="10">
        <f>1-C62</f>
        <v>0</v>
      </c>
      <c r="E62" s="181" t="s">
        <v>805</v>
      </c>
      <c r="F62" s="181"/>
      <c r="G62" s="181"/>
      <c r="H62" s="181"/>
      <c r="J62" s="71"/>
      <c r="K62" s="72">
        <v>0</v>
      </c>
      <c r="L62" s="72">
        <v>0</v>
      </c>
      <c r="M62" s="72">
        <v>0</v>
      </c>
      <c r="N62" s="72">
        <v>0</v>
      </c>
      <c r="O62" s="72">
        <v>0</v>
      </c>
      <c r="P62" s="73">
        <v>0</v>
      </c>
      <c r="Q62" s="73">
        <v>0</v>
      </c>
      <c r="R62" s="73">
        <v>0</v>
      </c>
      <c r="S62" s="73">
        <v>0</v>
      </c>
      <c r="T62" s="73">
        <v>0</v>
      </c>
      <c r="U62" s="74">
        <f>IF($U$47=5,SUM(P62:T62),IF($U$47=4,SUM(P62:S62),IF($U$47=3,SUM(P62:R62),IF($U$47=2,SUM(P62:Q62),P62))))/$U$47</f>
        <v>0</v>
      </c>
    </row>
    <row r="63" spans="1:21" ht="20.55" customHeight="1" x14ac:dyDescent="0.3">
      <c r="A63" s="9"/>
      <c r="B63" s="6"/>
      <c r="C63" s="6"/>
      <c r="D63" s="10">
        <f>D58*D59*D60*D61*D62</f>
        <v>0</v>
      </c>
      <c r="E63" s="6"/>
      <c r="F63" s="6"/>
      <c r="J63" s="64"/>
      <c r="U63" s="65"/>
    </row>
    <row r="64" spans="1:21" ht="20.55" customHeight="1" x14ac:dyDescent="0.3">
      <c r="A64" s="9"/>
      <c r="B64" s="6"/>
      <c r="C64" s="6"/>
      <c r="D64" s="10"/>
      <c r="E64" s="6"/>
      <c r="F64" s="6"/>
      <c r="J64" s="64"/>
      <c r="U64" s="65"/>
    </row>
    <row r="65" spans="1:21" ht="51.45" customHeight="1" x14ac:dyDescent="0.3">
      <c r="A65" s="5" t="s">
        <v>2</v>
      </c>
      <c r="B65" s="80" t="s">
        <v>806</v>
      </c>
      <c r="C65" s="8"/>
      <c r="D65" s="6"/>
      <c r="E65" s="6"/>
      <c r="F65" s="6"/>
      <c r="J65" s="64"/>
      <c r="U65" s="65"/>
    </row>
    <row r="66" spans="1:21" ht="75.45" customHeight="1" x14ac:dyDescent="0.3">
      <c r="A66" s="5"/>
      <c r="B66" s="80" t="s">
        <v>509</v>
      </c>
      <c r="C66" s="108">
        <v>1</v>
      </c>
      <c r="D66" s="109">
        <f>C66*$C$27</f>
        <v>3</v>
      </c>
      <c r="E66" s="181" t="s">
        <v>807</v>
      </c>
      <c r="F66" s="181"/>
      <c r="G66" s="181"/>
      <c r="H66" s="181"/>
      <c r="J66" s="71"/>
      <c r="K66" s="110">
        <v>0</v>
      </c>
      <c r="L66" s="110">
        <v>0</v>
      </c>
      <c r="M66" s="110">
        <v>0</v>
      </c>
      <c r="N66" s="110">
        <v>0</v>
      </c>
      <c r="O66" s="110">
        <v>0</v>
      </c>
      <c r="P66" s="111">
        <v>0</v>
      </c>
      <c r="Q66" s="111">
        <v>0</v>
      </c>
      <c r="R66" s="111">
        <v>0</v>
      </c>
      <c r="S66" s="111">
        <v>0</v>
      </c>
      <c r="T66" s="111">
        <v>0</v>
      </c>
      <c r="U66" s="112">
        <f>IF($U$47=5,SUM(P66:T66),IF($U$47=4,SUM(P66:S66),IF($U$47=3,SUM(P66:R66),IF($U$47=2,SUM(P66:Q66),P66))))/$U$47</f>
        <v>0</v>
      </c>
    </row>
    <row r="67" spans="1:21" ht="73.95" customHeight="1" x14ac:dyDescent="0.3">
      <c r="A67" s="5"/>
      <c r="B67" s="80" t="s">
        <v>808</v>
      </c>
      <c r="C67" s="37">
        <v>0.9</v>
      </c>
      <c r="D67" s="109">
        <f>(1-C67)*D66</f>
        <v>0.29999999999999993</v>
      </c>
      <c r="E67" s="181" t="s">
        <v>809</v>
      </c>
      <c r="F67" s="181"/>
      <c r="G67" s="181"/>
      <c r="H67" s="181"/>
      <c r="J67" s="71"/>
      <c r="K67" s="72">
        <v>0</v>
      </c>
      <c r="L67" s="72">
        <v>0</v>
      </c>
      <c r="M67" s="72">
        <v>0</v>
      </c>
      <c r="N67" s="72">
        <v>0</v>
      </c>
      <c r="O67" s="72">
        <v>0</v>
      </c>
      <c r="P67" s="73">
        <v>0</v>
      </c>
      <c r="Q67" s="73">
        <v>0</v>
      </c>
      <c r="R67" s="73">
        <v>0</v>
      </c>
      <c r="S67" s="73">
        <v>0</v>
      </c>
      <c r="T67" s="73">
        <v>0</v>
      </c>
      <c r="U67" s="74">
        <f>IF($U$47=5,SUM(P67:T67),IF($U$47=4,SUM(P67:S67),IF($U$47=3,SUM(P67:R67),IF($U$47=2,SUM(P67:Q67),P67))))/$U$47</f>
        <v>0</v>
      </c>
    </row>
    <row r="68" spans="1:21" ht="75" customHeight="1" x14ac:dyDescent="0.3">
      <c r="A68" s="5"/>
      <c r="B68" s="80" t="s">
        <v>810</v>
      </c>
      <c r="C68" s="37">
        <v>0.25</v>
      </c>
      <c r="D68" s="109">
        <f>C68*D67</f>
        <v>7.4999999999999983E-2</v>
      </c>
      <c r="E68" s="181" t="s">
        <v>811</v>
      </c>
      <c r="F68" s="181"/>
      <c r="G68" s="181"/>
      <c r="H68" s="181"/>
      <c r="J68" s="71"/>
      <c r="K68" s="72">
        <v>0</v>
      </c>
      <c r="L68" s="72">
        <v>0</v>
      </c>
      <c r="M68" s="72">
        <v>0</v>
      </c>
      <c r="N68" s="72">
        <v>0</v>
      </c>
      <c r="O68" s="72">
        <v>0</v>
      </c>
      <c r="P68" s="73">
        <v>0</v>
      </c>
      <c r="Q68" s="73">
        <v>0</v>
      </c>
      <c r="R68" s="73">
        <v>0</v>
      </c>
      <c r="S68" s="73">
        <v>0</v>
      </c>
      <c r="T68" s="73">
        <v>0</v>
      </c>
      <c r="U68" s="74">
        <f>IF($U$47=5,SUM(P68:T68),IF($U$47=4,SUM(P68:S68),IF($U$47=3,SUM(P68:R68),IF($U$47=2,SUM(P68:Q68),P68))))/$U$47</f>
        <v>0</v>
      </c>
    </row>
    <row r="69" spans="1:21" ht="75" customHeight="1" x14ac:dyDescent="0.3">
      <c r="A69" s="5"/>
      <c r="B69" s="80" t="s">
        <v>812</v>
      </c>
      <c r="C69" s="37">
        <v>0.25</v>
      </c>
      <c r="D69" s="109">
        <f>C69*D68</f>
        <v>1.8749999999999996E-2</v>
      </c>
      <c r="E69" s="181" t="s">
        <v>514</v>
      </c>
      <c r="F69" s="181"/>
      <c r="G69" s="181"/>
      <c r="H69" s="181"/>
      <c r="J69" s="71"/>
      <c r="K69" s="72">
        <v>0</v>
      </c>
      <c r="L69" s="72">
        <v>0</v>
      </c>
      <c r="M69" s="72">
        <v>0</v>
      </c>
      <c r="N69" s="72">
        <v>0</v>
      </c>
      <c r="O69" s="72">
        <v>0</v>
      </c>
      <c r="P69" s="73">
        <v>0</v>
      </c>
      <c r="Q69" s="73">
        <v>0</v>
      </c>
      <c r="R69" s="73">
        <v>0</v>
      </c>
      <c r="S69" s="73">
        <v>0</v>
      </c>
      <c r="T69" s="73">
        <v>0</v>
      </c>
      <c r="U69" s="74">
        <f>IF($U$47=5,SUM(P69:T69),IF($U$47=4,SUM(P69:S69),IF($U$47=3,SUM(P69:R69),IF($U$47=2,SUM(P69:Q69),P69))))/$U$47</f>
        <v>0</v>
      </c>
    </row>
    <row r="70" spans="1:21" ht="19.95" customHeight="1" x14ac:dyDescent="0.3">
      <c r="A70" s="5"/>
      <c r="B70" s="113" t="s">
        <v>515</v>
      </c>
      <c r="C70" s="45"/>
      <c r="D70" s="10"/>
      <c r="E70" s="59"/>
      <c r="F70" s="59"/>
      <c r="G70" s="59"/>
      <c r="H70" s="59"/>
      <c r="J70" s="64"/>
      <c r="U70" s="65"/>
    </row>
    <row r="71" spans="1:21" ht="62.55" customHeight="1" x14ac:dyDescent="0.3">
      <c r="A71" s="5"/>
      <c r="B71" s="80" t="s">
        <v>813</v>
      </c>
      <c r="C71" s="37">
        <v>0.5</v>
      </c>
      <c r="D71" s="10">
        <f>1-C71</f>
        <v>0.5</v>
      </c>
      <c r="E71" s="181" t="s">
        <v>814</v>
      </c>
      <c r="F71" s="181"/>
      <c r="G71" s="181"/>
      <c r="H71" s="181"/>
      <c r="J71" s="71"/>
      <c r="K71" s="72">
        <v>0</v>
      </c>
      <c r="L71" s="72">
        <v>0</v>
      </c>
      <c r="M71" s="72">
        <v>0</v>
      </c>
      <c r="N71" s="72">
        <v>0</v>
      </c>
      <c r="O71" s="72">
        <v>0</v>
      </c>
      <c r="P71" s="73">
        <v>0</v>
      </c>
      <c r="Q71" s="73">
        <v>0</v>
      </c>
      <c r="R71" s="73">
        <v>0</v>
      </c>
      <c r="S71" s="73">
        <v>0</v>
      </c>
      <c r="T71" s="73">
        <v>0</v>
      </c>
      <c r="U71" s="74">
        <f>IF($U$47=5,SUM(P71:T71),IF($U$47=4,SUM(P71:S71),IF($U$47=3,SUM(P71:R71),IF($U$47=2,SUM(P71:Q71),P71))))/$U$47</f>
        <v>0</v>
      </c>
    </row>
    <row r="72" spans="1:21" ht="84.45" customHeight="1" x14ac:dyDescent="0.3">
      <c r="A72" s="5"/>
      <c r="B72" s="80" t="s">
        <v>815</v>
      </c>
      <c r="C72" s="37">
        <v>0.5</v>
      </c>
      <c r="D72" s="10">
        <f>1-C72</f>
        <v>0.5</v>
      </c>
      <c r="E72" s="181" t="s">
        <v>816</v>
      </c>
      <c r="F72" s="181"/>
      <c r="G72" s="181"/>
      <c r="H72" s="181"/>
      <c r="J72" s="71"/>
      <c r="K72" s="72">
        <v>0</v>
      </c>
      <c r="L72" s="72">
        <v>0</v>
      </c>
      <c r="M72" s="72">
        <v>0</v>
      </c>
      <c r="N72" s="72">
        <v>0</v>
      </c>
      <c r="O72" s="72">
        <v>0</v>
      </c>
      <c r="P72" s="73">
        <v>0</v>
      </c>
      <c r="Q72" s="73">
        <v>0</v>
      </c>
      <c r="R72" s="73">
        <v>0</v>
      </c>
      <c r="S72" s="73">
        <v>0</v>
      </c>
      <c r="T72" s="73">
        <v>0</v>
      </c>
      <c r="U72" s="74">
        <f>IF($U$47=5,SUM(P72:T72),IF($U$47=4,SUM(P72:S72),IF($U$47=3,SUM(P72:R72),IF($U$47=2,SUM(P72:Q72),P72))))/$U$47</f>
        <v>0</v>
      </c>
    </row>
    <row r="73" spans="1:21" ht="23.55" customHeight="1" x14ac:dyDescent="0.3">
      <c r="A73" s="9"/>
      <c r="B73" s="6"/>
      <c r="C73" s="6"/>
      <c r="D73" s="10">
        <f>D69*D71*D72</f>
        <v>4.687499999999999E-3</v>
      </c>
      <c r="E73" s="6"/>
      <c r="F73" s="6"/>
      <c r="J73" s="64"/>
      <c r="U73" s="65"/>
    </row>
    <row r="74" spans="1:21" x14ac:dyDescent="0.3">
      <c r="A74" s="5"/>
      <c r="B74" s="6"/>
      <c r="C74" s="10"/>
      <c r="D74" s="10"/>
      <c r="J74" s="64"/>
      <c r="U74" s="65"/>
    </row>
    <row r="75" spans="1:21" ht="30.6" x14ac:dyDescent="0.3">
      <c r="A75" s="5" t="s">
        <v>4</v>
      </c>
      <c r="B75" s="80" t="s">
        <v>817</v>
      </c>
      <c r="C75" s="37" t="s">
        <v>10</v>
      </c>
      <c r="D75" s="10">
        <f>IF(C75="Yes",1,1/$C$33)</f>
        <v>1</v>
      </c>
      <c r="E75" s="181" t="s">
        <v>524</v>
      </c>
      <c r="F75" s="181"/>
      <c r="G75" s="181"/>
      <c r="H75" s="181"/>
      <c r="J75" s="71"/>
      <c r="K75" s="72">
        <v>0</v>
      </c>
      <c r="L75" s="72">
        <v>0</v>
      </c>
      <c r="M75" s="72">
        <v>0</v>
      </c>
      <c r="N75" s="72">
        <v>0</v>
      </c>
      <c r="O75" s="72">
        <v>0</v>
      </c>
      <c r="P75" s="73">
        <v>0</v>
      </c>
      <c r="Q75" s="73">
        <v>0</v>
      </c>
      <c r="R75" s="73">
        <v>0</v>
      </c>
      <c r="S75" s="73">
        <v>0</v>
      </c>
      <c r="T75" s="73">
        <v>0</v>
      </c>
      <c r="U75" s="74">
        <f>IF($U$47=5,SUM(P75:T75),IF($U$47=4,SUM(P75:S75),IF($U$47=3,SUM(P75:R75),IF($U$47=2,SUM(P75:Q75),P75))))/$U$47</f>
        <v>0</v>
      </c>
    </row>
    <row r="76" spans="1:21" ht="16.05" customHeight="1" x14ac:dyDescent="0.3">
      <c r="A76" s="5"/>
      <c r="B76" s="6"/>
      <c r="C76" s="45"/>
      <c r="D76" s="10"/>
      <c r="E76" s="59"/>
      <c r="F76" s="59"/>
      <c r="G76" s="59"/>
      <c r="H76" s="59"/>
      <c r="J76" s="64"/>
      <c r="U76" s="65"/>
    </row>
    <row r="77" spans="1:21" ht="49.95" customHeight="1" x14ac:dyDescent="0.3">
      <c r="A77" s="5" t="s">
        <v>5</v>
      </c>
      <c r="B77" s="6" t="s">
        <v>68</v>
      </c>
      <c r="C77" s="37" t="s">
        <v>10</v>
      </c>
      <c r="D77" s="41" t="str">
        <f>IF(C77="Yes","","The residual risk must remain acceptable over the period.")</f>
        <v/>
      </c>
      <c r="E77" s="181" t="s">
        <v>66</v>
      </c>
      <c r="F77" s="181"/>
      <c r="G77" s="181"/>
      <c r="H77" s="181"/>
      <c r="J77" s="64"/>
      <c r="K77" s="75" t="s">
        <v>100</v>
      </c>
      <c r="U77" s="65"/>
    </row>
    <row r="78" spans="1:21" ht="19.95" customHeight="1" x14ac:dyDescent="0.3">
      <c r="A78" s="5"/>
      <c r="B78" s="6"/>
      <c r="C78" s="30"/>
      <c r="D78" s="10"/>
      <c r="E78" s="31"/>
      <c r="F78" s="31"/>
      <c r="G78" s="31"/>
      <c r="H78" s="31"/>
      <c r="J78" s="64"/>
      <c r="U78" s="65"/>
    </row>
    <row r="79" spans="1:21" x14ac:dyDescent="0.3">
      <c r="A79" s="5" t="s">
        <v>39</v>
      </c>
      <c r="C79" s="11"/>
      <c r="D79" s="12">
        <f>D$55*D$75+D$63*D$75+D$73*D$75</f>
        <v>4.687499999999999E-3</v>
      </c>
      <c r="E79" s="202" t="s">
        <v>525</v>
      </c>
      <c r="F79" s="202"/>
      <c r="G79" s="202"/>
      <c r="J79" s="64"/>
      <c r="U79" s="65"/>
    </row>
    <row r="80" spans="1:21" x14ac:dyDescent="0.3">
      <c r="A80" s="5"/>
      <c r="C80" s="11"/>
      <c r="D80" s="11"/>
      <c r="J80" s="64"/>
      <c r="U80" s="65"/>
    </row>
    <row r="81" spans="1:21" x14ac:dyDescent="0.3">
      <c r="A81" s="9" t="s">
        <v>32</v>
      </c>
      <c r="C81" s="184" t="str">
        <f>IF($D$79&lt;=(1-$C$30),IF($C$77="Yes","acceptable","not acceptable over time"),"not acceptable")</f>
        <v>acceptable</v>
      </c>
      <c r="D81" s="185"/>
      <c r="J81" s="64"/>
      <c r="U81" s="65"/>
    </row>
    <row r="82" spans="1:21" x14ac:dyDescent="0.3">
      <c r="A82" s="5"/>
      <c r="C82" s="14"/>
      <c r="D82" s="14"/>
      <c r="J82" s="64"/>
      <c r="U82" s="65"/>
    </row>
    <row r="83" spans="1:21" x14ac:dyDescent="0.3">
      <c r="A83" s="186" t="s">
        <v>17</v>
      </c>
      <c r="B83" s="186"/>
      <c r="C83" s="186"/>
      <c r="D83" s="15">
        <f>IF(LN(1-$D$79)*$C$27=0,"∞",LN(1-0.9)/LN(1-$D$79)*$C$27)</f>
        <v>1470.1978771917297</v>
      </c>
      <c r="J83" s="64"/>
      <c r="U83" s="65"/>
    </row>
    <row r="84" spans="1:21" x14ac:dyDescent="0.3">
      <c r="A84" s="186" t="s">
        <v>18</v>
      </c>
      <c r="B84" s="186"/>
      <c r="C84" s="186"/>
      <c r="D84" s="15">
        <f>IF(LN(1-$D$79)*$C$27=0,"∞",LN(1-0.5)/LN(1-$D$79)*$C$27)</f>
        <v>442.57366059622063</v>
      </c>
      <c r="J84" s="64"/>
      <c r="U84" s="65"/>
    </row>
    <row r="85" spans="1:21" x14ac:dyDescent="0.3">
      <c r="A85" s="180" t="s">
        <v>16</v>
      </c>
      <c r="B85" s="180"/>
      <c r="C85" s="180"/>
      <c r="D85" s="180"/>
      <c r="E85" s="15"/>
      <c r="J85" s="64"/>
      <c r="U85" s="65"/>
    </row>
    <row r="86" spans="1:21" x14ac:dyDescent="0.3">
      <c r="A86" s="58"/>
      <c r="B86" s="58"/>
      <c r="C86" s="58"/>
      <c r="D86" s="58"/>
      <c r="E86" s="15"/>
      <c r="J86" s="76"/>
      <c r="K86" s="77"/>
      <c r="L86" s="77"/>
      <c r="M86" s="77"/>
      <c r="N86" s="77"/>
      <c r="O86" s="77"/>
      <c r="P86" s="77"/>
      <c r="Q86" s="77"/>
      <c r="R86" s="77"/>
      <c r="S86" s="77"/>
      <c r="T86" s="77"/>
      <c r="U86" s="78"/>
    </row>
    <row r="87" spans="1:21" ht="48" customHeight="1" x14ac:dyDescent="0.3">
      <c r="A87" s="178" t="s">
        <v>64</v>
      </c>
      <c r="B87" s="178"/>
      <c r="C87" s="170" t="s">
        <v>33</v>
      </c>
      <c r="D87" s="170"/>
      <c r="E87" s="170"/>
      <c r="F87" s="170"/>
      <c r="G87" s="170"/>
      <c r="H87" s="170"/>
    </row>
    <row r="89" spans="1:21" ht="21" customHeight="1" x14ac:dyDescent="0.3">
      <c r="A89" s="25" t="s">
        <v>58</v>
      </c>
      <c r="B89" s="21"/>
      <c r="C89" s="21"/>
      <c r="D89" s="21"/>
      <c r="E89" s="21"/>
      <c r="F89" s="21"/>
      <c r="G89" s="21"/>
      <c r="H89" s="21"/>
    </row>
    <row r="91" spans="1:21" x14ac:dyDescent="0.3">
      <c r="A91" s="1" t="s">
        <v>34</v>
      </c>
      <c r="C91" s="168" t="str">
        <f>IF(C44="permitted","permitted",IF(C44="not permitted","not permitted",IF(C81="acceptable","permitted","not permitted")))</f>
        <v>permitted</v>
      </c>
      <c r="D91" s="168"/>
      <c r="G91" s="17" t="s">
        <v>35</v>
      </c>
      <c r="H91" s="103">
        <f>C28</f>
        <v>45717</v>
      </c>
    </row>
    <row r="92" spans="1:21" ht="22.5" customHeight="1" x14ac:dyDescent="0.3">
      <c r="A92" s="1"/>
      <c r="C92" s="57"/>
      <c r="D92" s="57"/>
      <c r="H92" s="35" t="s">
        <v>36</v>
      </c>
    </row>
    <row r="93" spans="1:21" ht="22.5" customHeight="1" x14ac:dyDescent="0.3">
      <c r="A93" s="179" t="s">
        <v>61</v>
      </c>
      <c r="B93" s="179"/>
      <c r="C93" s="57"/>
      <c r="D93" s="17" t="s">
        <v>69</v>
      </c>
      <c r="E93" s="174"/>
      <c r="F93" s="175"/>
      <c r="G93" s="174"/>
      <c r="H93" s="174"/>
    </row>
    <row r="94" spans="1:21" ht="41.55" customHeight="1" thickBot="1" x14ac:dyDescent="0.35">
      <c r="A94" s="170" t="s">
        <v>818</v>
      </c>
      <c r="B94" s="170"/>
      <c r="C94" s="57"/>
      <c r="D94" s="44" t="s">
        <v>59</v>
      </c>
      <c r="E94" s="171"/>
      <c r="F94" s="172"/>
      <c r="G94" s="171"/>
      <c r="H94" s="171"/>
    </row>
    <row r="95" spans="1:21" ht="22.5" customHeight="1" x14ac:dyDescent="0.3">
      <c r="A95" s="173" t="s">
        <v>65</v>
      </c>
      <c r="B95" s="173"/>
      <c r="C95" s="57"/>
      <c r="D95" s="17" t="s">
        <v>60</v>
      </c>
      <c r="E95" s="174"/>
      <c r="F95" s="175"/>
      <c r="G95" s="174"/>
      <c r="H95" s="174"/>
    </row>
    <row r="96" spans="1:21" ht="22.5" customHeight="1" x14ac:dyDescent="0.3">
      <c r="A96" s="1"/>
      <c r="C96" s="57"/>
      <c r="D96" s="57"/>
      <c r="H96" s="35"/>
    </row>
    <row r="97" spans="1:8" ht="109.05" customHeight="1" x14ac:dyDescent="0.3">
      <c r="A97" s="200" t="s">
        <v>149</v>
      </c>
      <c r="B97" s="200"/>
      <c r="C97" s="200"/>
      <c r="D97" s="200"/>
      <c r="E97" s="200"/>
      <c r="F97" s="200"/>
      <c r="G97" s="200"/>
      <c r="H97" s="200"/>
    </row>
    <row r="98" spans="1:8" ht="51" customHeight="1" x14ac:dyDescent="0.3">
      <c r="A98" s="200" t="s">
        <v>42</v>
      </c>
      <c r="B98" s="200"/>
      <c r="C98" s="200"/>
      <c r="D98" s="200"/>
      <c r="E98" s="200"/>
      <c r="F98" s="200"/>
      <c r="G98" s="200"/>
      <c r="H98" s="200"/>
    </row>
    <row r="99" spans="1:8" x14ac:dyDescent="0.3">
      <c r="A99" s="47"/>
      <c r="B99" s="16"/>
      <c r="C99" s="47"/>
      <c r="D99" s="47"/>
      <c r="E99" s="16"/>
      <c r="F99" s="16"/>
      <c r="G99" s="16"/>
      <c r="H99" s="16"/>
    </row>
    <row r="100" spans="1:8" ht="61.95" customHeight="1" x14ac:dyDescent="0.3">
      <c r="A100" s="200" t="s">
        <v>81</v>
      </c>
      <c r="B100" s="200"/>
      <c r="C100" s="200"/>
      <c r="D100" s="200"/>
      <c r="E100" s="200"/>
      <c r="F100" s="200"/>
      <c r="G100" s="200"/>
      <c r="H100" s="200"/>
    </row>
    <row r="101" spans="1:8" ht="40.950000000000003" customHeight="1" x14ac:dyDescent="0.3">
      <c r="A101" s="200" t="s">
        <v>83</v>
      </c>
      <c r="B101" s="200"/>
      <c r="C101" s="200"/>
      <c r="D101" s="200"/>
      <c r="E101" s="200"/>
      <c r="F101" s="200"/>
      <c r="G101" s="200"/>
      <c r="H101" s="200"/>
    </row>
    <row r="102" spans="1:8" x14ac:dyDescent="0.3">
      <c r="A102" s="48"/>
      <c r="B102" s="16"/>
      <c r="C102" s="47"/>
      <c r="D102" s="47"/>
      <c r="E102" s="16"/>
      <c r="F102" s="16"/>
      <c r="G102" s="16"/>
      <c r="H102" s="16"/>
    </row>
    <row r="103" spans="1:8" ht="50.55" customHeight="1" x14ac:dyDescent="0.3">
      <c r="A103" s="201" t="s">
        <v>53</v>
      </c>
      <c r="B103" s="201"/>
      <c r="C103" s="201"/>
      <c r="D103" s="201"/>
      <c r="E103" s="201"/>
      <c r="F103" s="201"/>
      <c r="G103" s="201"/>
      <c r="H103" s="201"/>
    </row>
    <row r="104" spans="1:8" ht="39" customHeight="1" x14ac:dyDescent="0.3">
      <c r="A104" s="201" t="s">
        <v>54</v>
      </c>
      <c r="B104" s="201"/>
      <c r="C104" s="201"/>
      <c r="D104" s="201"/>
      <c r="E104" s="201"/>
      <c r="F104" s="201"/>
      <c r="G104" s="201"/>
      <c r="H104" s="201"/>
    </row>
    <row r="105" spans="1:8" ht="51.45" customHeight="1" x14ac:dyDescent="0.3">
      <c r="A105" s="169" t="s">
        <v>173</v>
      </c>
      <c r="B105" s="169"/>
      <c r="C105" s="169"/>
      <c r="D105" s="169"/>
      <c r="E105" s="169"/>
      <c r="F105" s="169"/>
      <c r="G105" s="169"/>
      <c r="H105" s="169"/>
    </row>
    <row r="106" spans="1:8" ht="88.95" customHeight="1" x14ac:dyDescent="0.3">
      <c r="A106" s="169" t="s">
        <v>174</v>
      </c>
      <c r="B106" s="169"/>
      <c r="C106" s="169"/>
      <c r="D106" s="169"/>
      <c r="E106" s="169"/>
      <c r="F106" s="169"/>
      <c r="G106" s="169"/>
      <c r="H106" s="169"/>
    </row>
    <row r="107" spans="1:8" ht="40.049999999999997" customHeight="1" x14ac:dyDescent="0.3">
      <c r="A107" s="169" t="s">
        <v>175</v>
      </c>
      <c r="B107" s="169"/>
      <c r="C107" s="169"/>
      <c r="D107" s="169"/>
      <c r="E107" s="169"/>
      <c r="F107" s="169"/>
      <c r="G107" s="169"/>
      <c r="H107" s="169"/>
    </row>
    <row r="108" spans="1:8" ht="76.95" customHeight="1" x14ac:dyDescent="0.3">
      <c r="A108" s="169" t="s">
        <v>176</v>
      </c>
      <c r="B108" s="169"/>
      <c r="C108" s="169"/>
      <c r="D108" s="169"/>
      <c r="E108" s="169"/>
      <c r="F108" s="169"/>
      <c r="G108" s="169"/>
      <c r="H108" s="169"/>
    </row>
    <row r="109" spans="1:8" ht="29.55" customHeight="1" x14ac:dyDescent="0.3">
      <c r="A109" s="169" t="s">
        <v>177</v>
      </c>
      <c r="B109" s="169"/>
      <c r="C109" s="169"/>
      <c r="D109" s="169"/>
      <c r="E109" s="169"/>
      <c r="F109" s="169"/>
      <c r="G109" s="169"/>
      <c r="H109" s="169"/>
    </row>
    <row r="110" spans="1:8" ht="53.55" customHeight="1" x14ac:dyDescent="0.3">
      <c r="A110" s="169" t="s">
        <v>819</v>
      </c>
      <c r="B110" s="169"/>
      <c r="C110" s="169"/>
      <c r="D110" s="169"/>
      <c r="E110" s="169"/>
      <c r="F110" s="169"/>
      <c r="G110" s="169"/>
      <c r="H110" s="169"/>
    </row>
    <row r="111" spans="1:8" ht="112.5" customHeight="1" x14ac:dyDescent="0.3">
      <c r="A111" s="169" t="s">
        <v>179</v>
      </c>
      <c r="B111" s="169"/>
      <c r="C111" s="169"/>
      <c r="D111" s="169"/>
      <c r="E111" s="169"/>
      <c r="F111" s="169"/>
      <c r="G111" s="169"/>
      <c r="H111" s="169"/>
    </row>
    <row r="112" spans="1:8" ht="76.5" customHeight="1" x14ac:dyDescent="0.3">
      <c r="A112" s="165" t="s">
        <v>180</v>
      </c>
      <c r="B112" s="165"/>
      <c r="C112" s="165"/>
      <c r="D112" s="165"/>
      <c r="E112" s="165"/>
      <c r="F112" s="165"/>
      <c r="G112" s="165"/>
      <c r="H112" s="165"/>
    </row>
    <row r="113" spans="1:8" ht="90" customHeight="1" x14ac:dyDescent="0.3">
      <c r="A113" s="165" t="s">
        <v>820</v>
      </c>
      <c r="B113" s="165"/>
      <c r="C113" s="165"/>
      <c r="D113" s="165"/>
      <c r="E113" s="165"/>
      <c r="F113" s="165"/>
      <c r="G113" s="165"/>
      <c r="H113" s="165"/>
    </row>
    <row r="114" spans="1:8" ht="42.45" customHeight="1" x14ac:dyDescent="0.3">
      <c r="A114" s="165" t="s">
        <v>821</v>
      </c>
      <c r="B114" s="165"/>
      <c r="C114" s="165"/>
      <c r="D114" s="165"/>
      <c r="E114" s="165"/>
      <c r="F114" s="165"/>
      <c r="G114" s="165"/>
      <c r="H114" s="165"/>
    </row>
    <row r="115" spans="1:8" ht="79.05" customHeight="1" x14ac:dyDescent="0.3">
      <c r="A115" s="165" t="s">
        <v>822</v>
      </c>
      <c r="B115" s="165"/>
      <c r="C115" s="165"/>
      <c r="D115" s="165"/>
      <c r="E115" s="165"/>
      <c r="F115" s="165"/>
      <c r="G115" s="165"/>
      <c r="H115" s="165"/>
    </row>
    <row r="116" spans="1:8" ht="100.95" customHeight="1" x14ac:dyDescent="0.3">
      <c r="A116" s="165" t="s">
        <v>823</v>
      </c>
      <c r="B116" s="165"/>
      <c r="C116" s="165"/>
      <c r="D116" s="165"/>
      <c r="E116" s="165"/>
      <c r="F116" s="165"/>
      <c r="G116" s="165"/>
      <c r="H116" s="165"/>
    </row>
    <row r="117" spans="1:8" ht="42" customHeight="1" x14ac:dyDescent="0.3">
      <c r="A117" s="165" t="s">
        <v>824</v>
      </c>
      <c r="B117" s="165"/>
      <c r="C117" s="165"/>
      <c r="D117" s="165"/>
      <c r="E117" s="165"/>
      <c r="F117" s="165"/>
      <c r="G117" s="165"/>
      <c r="H117" s="165"/>
    </row>
    <row r="118" spans="1:8" ht="41.55" customHeight="1" x14ac:dyDescent="0.3">
      <c r="A118" s="165" t="s">
        <v>825</v>
      </c>
      <c r="B118" s="165"/>
      <c r="C118" s="165"/>
      <c r="D118" s="165"/>
      <c r="E118" s="165"/>
      <c r="F118" s="165"/>
      <c r="G118" s="165"/>
      <c r="H118" s="165"/>
    </row>
    <row r="119" spans="1:8" ht="53.55" customHeight="1" x14ac:dyDescent="0.3">
      <c r="A119" s="165" t="s">
        <v>826</v>
      </c>
      <c r="B119" s="165"/>
      <c r="C119" s="165"/>
      <c r="D119" s="165"/>
      <c r="E119" s="165"/>
      <c r="F119" s="165"/>
      <c r="G119" s="165"/>
      <c r="H119" s="165"/>
    </row>
    <row r="120" spans="1:8" ht="64.5" customHeight="1" x14ac:dyDescent="0.3">
      <c r="A120" s="165" t="s">
        <v>827</v>
      </c>
      <c r="B120" s="165"/>
      <c r="C120" s="165"/>
      <c r="D120" s="165"/>
      <c r="E120" s="165"/>
      <c r="F120" s="165"/>
      <c r="G120" s="165"/>
      <c r="H120" s="165"/>
    </row>
    <row r="121" spans="1:8" ht="44.55" customHeight="1" x14ac:dyDescent="0.3">
      <c r="A121" s="165" t="s">
        <v>828</v>
      </c>
      <c r="B121" s="165"/>
      <c r="C121" s="165"/>
      <c r="D121" s="165"/>
      <c r="E121" s="165"/>
      <c r="F121" s="165"/>
      <c r="G121" s="165"/>
      <c r="H121" s="165"/>
    </row>
    <row r="122" spans="1:8" ht="55.95" customHeight="1" x14ac:dyDescent="0.3">
      <c r="A122" s="205" t="s">
        <v>829</v>
      </c>
      <c r="B122" s="205"/>
      <c r="C122" s="205"/>
      <c r="D122" s="205"/>
      <c r="E122" s="205"/>
      <c r="F122" s="205"/>
      <c r="G122" s="205"/>
      <c r="H122" s="205"/>
    </row>
    <row r="123" spans="1:8" ht="132.44999999999999" customHeight="1" x14ac:dyDescent="0.3">
      <c r="A123" s="165" t="s">
        <v>830</v>
      </c>
      <c r="B123" s="165"/>
      <c r="C123" s="165"/>
      <c r="D123" s="165"/>
      <c r="E123" s="165"/>
      <c r="F123" s="165"/>
      <c r="G123" s="165"/>
      <c r="H123" s="165"/>
    </row>
    <row r="124" spans="1:8" ht="73.5" customHeight="1" x14ac:dyDescent="0.3">
      <c r="A124" s="165" t="s">
        <v>831</v>
      </c>
      <c r="B124" s="165"/>
      <c r="C124" s="165"/>
      <c r="D124" s="165"/>
      <c r="E124" s="165"/>
      <c r="F124" s="165"/>
      <c r="G124" s="165"/>
      <c r="H124" s="165"/>
    </row>
    <row r="125" spans="1:8" x14ac:dyDescent="0.3">
      <c r="A125" s="56"/>
      <c r="B125" s="56"/>
      <c r="C125" s="56"/>
      <c r="D125" s="56"/>
      <c r="E125" s="56"/>
      <c r="F125" s="56"/>
      <c r="G125" s="56"/>
      <c r="H125" s="56"/>
    </row>
    <row r="126" spans="1:8" ht="26.55" customHeight="1" x14ac:dyDescent="0.3">
      <c r="A126" s="166" t="s">
        <v>832</v>
      </c>
      <c r="B126" s="167"/>
      <c r="C126" s="167"/>
      <c r="D126" s="167"/>
      <c r="E126" s="167"/>
      <c r="F126" s="167"/>
      <c r="G126" s="167"/>
      <c r="H126" s="167"/>
    </row>
    <row r="127" spans="1:8" ht="13.95" customHeight="1" x14ac:dyDescent="0.3">
      <c r="C127" s="168"/>
      <c r="D127" s="168"/>
    </row>
    <row r="128" spans="1:8" ht="66.45" customHeight="1" x14ac:dyDescent="0.3">
      <c r="A128" s="164" t="s">
        <v>38</v>
      </c>
      <c r="B128" s="164"/>
      <c r="C128" s="164" t="s">
        <v>87</v>
      </c>
      <c r="D128" s="164"/>
      <c r="E128" s="164"/>
      <c r="F128" s="164"/>
      <c r="G128" s="164"/>
      <c r="H128" s="36"/>
    </row>
    <row r="129" spans="1:8" x14ac:dyDescent="0.3">
      <c r="B129" s="27"/>
      <c r="C129" s="27"/>
      <c r="D129" s="27"/>
      <c r="E129" s="27"/>
      <c r="F129" s="27"/>
      <c r="G129" s="27"/>
      <c r="H129" s="27"/>
    </row>
    <row r="131" spans="1:8" x14ac:dyDescent="0.3">
      <c r="A131" s="42"/>
    </row>
    <row r="132" spans="1:8" x14ac:dyDescent="0.3">
      <c r="A132" s="42" t="s">
        <v>10</v>
      </c>
    </row>
    <row r="133" spans="1:8" x14ac:dyDescent="0.3">
      <c r="A133" s="42" t="s">
        <v>14</v>
      </c>
    </row>
    <row r="134" spans="1:8" x14ac:dyDescent="0.3">
      <c r="A134" s="42"/>
    </row>
  </sheetData>
  <sheetProtection selectLockedCells="1"/>
  <mergeCells count="99">
    <mergeCell ref="C11:H11"/>
    <mergeCell ref="A1:B1"/>
    <mergeCell ref="A2:D2"/>
    <mergeCell ref="A4:B4"/>
    <mergeCell ref="A6:G6"/>
    <mergeCell ref="C10:H10"/>
    <mergeCell ref="E26:H26"/>
    <mergeCell ref="C12:H12"/>
    <mergeCell ref="C13:H13"/>
    <mergeCell ref="C14:H14"/>
    <mergeCell ref="C15:H15"/>
    <mergeCell ref="C16:H16"/>
    <mergeCell ref="C17:H17"/>
    <mergeCell ref="C18:H18"/>
    <mergeCell ref="C19:H19"/>
    <mergeCell ref="C20:F20"/>
    <mergeCell ref="G20:H21"/>
    <mergeCell ref="C21:F21"/>
    <mergeCell ref="J43:U43"/>
    <mergeCell ref="E27:H28"/>
    <mergeCell ref="E29:H30"/>
    <mergeCell ref="C31:D31"/>
    <mergeCell ref="E31:H31"/>
    <mergeCell ref="C32:H32"/>
    <mergeCell ref="E33:H33"/>
    <mergeCell ref="E51:H51"/>
    <mergeCell ref="E38:H38"/>
    <mergeCell ref="E39:H39"/>
    <mergeCell ref="E40:H40"/>
    <mergeCell ref="E41:H41"/>
    <mergeCell ref="E42:H42"/>
    <mergeCell ref="C44:D44"/>
    <mergeCell ref="A46:H46"/>
    <mergeCell ref="C47:H47"/>
    <mergeCell ref="K50:O50"/>
    <mergeCell ref="P50:T50"/>
    <mergeCell ref="E69:H69"/>
    <mergeCell ref="E52:H52"/>
    <mergeCell ref="E53:H53"/>
    <mergeCell ref="E54:H54"/>
    <mergeCell ref="E58:H58"/>
    <mergeCell ref="E59:H59"/>
    <mergeCell ref="E60:H60"/>
    <mergeCell ref="E61:H61"/>
    <mergeCell ref="E62:H62"/>
    <mergeCell ref="E66:H66"/>
    <mergeCell ref="E67:H67"/>
    <mergeCell ref="E68:H68"/>
    <mergeCell ref="C91:D91"/>
    <mergeCell ref="E71:H71"/>
    <mergeCell ref="E72:H72"/>
    <mergeCell ref="E75:H75"/>
    <mergeCell ref="E77:H77"/>
    <mergeCell ref="E79:G79"/>
    <mergeCell ref="C81:D81"/>
    <mergeCell ref="A83:C83"/>
    <mergeCell ref="A84:C84"/>
    <mergeCell ref="A85:D85"/>
    <mergeCell ref="A87:B87"/>
    <mergeCell ref="C87:H87"/>
    <mergeCell ref="A93:B93"/>
    <mergeCell ref="E93:F93"/>
    <mergeCell ref="G93:H93"/>
    <mergeCell ref="A94:B94"/>
    <mergeCell ref="E94:F94"/>
    <mergeCell ref="G94:H94"/>
    <mergeCell ref="A107:H107"/>
    <mergeCell ref="A95:B95"/>
    <mergeCell ref="E95:F95"/>
    <mergeCell ref="G95:H95"/>
    <mergeCell ref="A97:H97"/>
    <mergeCell ref="A98:H98"/>
    <mergeCell ref="A100:H100"/>
    <mergeCell ref="A101:H101"/>
    <mergeCell ref="A103:H103"/>
    <mergeCell ref="A104:H104"/>
    <mergeCell ref="A105:H105"/>
    <mergeCell ref="A106:H106"/>
    <mergeCell ref="A119:H119"/>
    <mergeCell ref="A108:H108"/>
    <mergeCell ref="A109:H109"/>
    <mergeCell ref="A110:H110"/>
    <mergeCell ref="A111:H111"/>
    <mergeCell ref="A112:H112"/>
    <mergeCell ref="A113:H113"/>
    <mergeCell ref="A114:H114"/>
    <mergeCell ref="A115:H115"/>
    <mergeCell ref="A116:H116"/>
    <mergeCell ref="A117:H117"/>
    <mergeCell ref="A118:H118"/>
    <mergeCell ref="C127:D127"/>
    <mergeCell ref="A128:B128"/>
    <mergeCell ref="C128:G128"/>
    <mergeCell ref="A120:H120"/>
    <mergeCell ref="A121:H121"/>
    <mergeCell ref="A122:H122"/>
    <mergeCell ref="A123:H123"/>
    <mergeCell ref="A124:H124"/>
    <mergeCell ref="A126:H126"/>
  </mergeCells>
  <conditionalFormatting sqref="A69:B69">
    <cfRule type="expression" dxfId="198" priority="4">
      <formula>IF($C$44="permitted",TRUE,FALSE)</formula>
    </cfRule>
    <cfRule type="expression" dxfId="197" priority="5">
      <formula>IF($C$44="not permitted",TRUE,FALSE)</formula>
    </cfRule>
  </conditionalFormatting>
  <conditionalFormatting sqref="A48:H61 A63:H68 A70:H75 C76:H76 C77 A46 A47:C47 A76:B77 A78:H78 A79:D79 H79 A80:H86 A87 C87:H87 A88:H88">
    <cfRule type="expression" dxfId="196" priority="71">
      <formula>IF($C$44="not permitted",TRUE,FALSE)</formula>
    </cfRule>
    <cfRule type="expression" dxfId="195" priority="70">
      <formula>IF($C$44="permitted",TRUE,FALSE)</formula>
    </cfRule>
  </conditionalFormatting>
  <conditionalFormatting sqref="A62:H62">
    <cfRule type="expression" dxfId="194" priority="28">
      <formula>IF($C$44="not permitted",TRUE,FALSE)</formula>
    </cfRule>
    <cfRule type="expression" dxfId="193" priority="27">
      <formula>IF($C$44="permitted",TRUE,FALSE)</formula>
    </cfRule>
  </conditionalFormatting>
  <conditionalFormatting sqref="C74:C78">
    <cfRule type="expression" dxfId="192" priority="80">
      <formula>IF($H74="x",TRUE,FALSE)</formula>
    </cfRule>
  </conditionalFormatting>
  <conditionalFormatting sqref="C44:D44">
    <cfRule type="cellIs" dxfId="191" priority="65" operator="equal">
      <formula>"permitted, subject to Step 4"</formula>
    </cfRule>
    <cfRule type="cellIs" dxfId="190" priority="64" operator="equal">
      <formula>"permitted"</formula>
    </cfRule>
    <cfRule type="cellIs" dxfId="189" priority="63" operator="equal">
      <formula>"not permitted"</formula>
    </cfRule>
  </conditionalFormatting>
  <conditionalFormatting sqref="C51:D68">
    <cfRule type="expression" dxfId="188" priority="81">
      <formula>IF($H51="x",TRUE,FALSE)</formula>
    </cfRule>
  </conditionalFormatting>
  <conditionalFormatting sqref="C60:D60">
    <cfRule type="expression" dxfId="187" priority="60">
      <formula>IF($H60="x",TRUE,FALSE)</formula>
    </cfRule>
  </conditionalFormatting>
  <conditionalFormatting sqref="C62:D62">
    <cfRule type="expression" dxfId="186" priority="22">
      <formula>IF($H62="x",TRUE,FALSE)</formula>
    </cfRule>
  </conditionalFormatting>
  <conditionalFormatting sqref="C65:D65">
    <cfRule type="expression" dxfId="185" priority="59">
      <formula>IF($H65="x",TRUE,FALSE)</formula>
    </cfRule>
  </conditionalFormatting>
  <conditionalFormatting sqref="C67:D72">
    <cfRule type="expression" dxfId="184" priority="21">
      <formula>IF($H67="x",TRUE,FALSE)</formula>
    </cfRule>
  </conditionalFormatting>
  <conditionalFormatting sqref="C69:D69">
    <cfRule type="expression" dxfId="183" priority="6">
      <formula>IF($H69="x",TRUE,FALSE)</formula>
    </cfRule>
    <cfRule type="expression" dxfId="182" priority="19">
      <formula>IF($C$44="permitted",TRUE,FALSE)</formula>
    </cfRule>
    <cfRule type="expression" dxfId="181" priority="20">
      <formula>IF($C$44="not permitted",TRUE,FALSE)</formula>
    </cfRule>
  </conditionalFormatting>
  <conditionalFormatting sqref="C70:D73 D74:D76 D78">
    <cfRule type="expression" dxfId="180" priority="83">
      <formula>IF($H70="x",TRUE,FALSE)</formula>
    </cfRule>
  </conditionalFormatting>
  <conditionalFormatting sqref="C81:D82">
    <cfRule type="expression" dxfId="179" priority="78">
      <formula>IF($C$81&lt;&gt;"acceptable",TRUE,FALSE)</formula>
    </cfRule>
    <cfRule type="expression" dxfId="178" priority="79">
      <formula>IF($C$81="acceptable",TRUE,FALSE)</formula>
    </cfRule>
  </conditionalFormatting>
  <conditionalFormatting sqref="C91:D96 C99:D99 C102:D102">
    <cfRule type="cellIs" dxfId="177" priority="76" operator="equal">
      <formula>"permitted"</formula>
    </cfRule>
    <cfRule type="cellIs" dxfId="176" priority="75" operator="equal">
      <formula>"not permitted"</formula>
    </cfRule>
  </conditionalFormatting>
  <conditionalFormatting sqref="C102:D102 C91:D96 C99:D99">
    <cfRule type="colorScale" priority="77">
      <colorScale>
        <cfvo type="min"/>
        <cfvo type="max"/>
        <color rgb="FFFF7128"/>
        <color rgb="FFFFEF9C"/>
      </colorScale>
    </cfRule>
  </conditionalFormatting>
  <conditionalFormatting sqref="C127:D127">
    <cfRule type="colorScale" priority="74">
      <colorScale>
        <cfvo type="min"/>
        <cfvo type="max"/>
        <color rgb="FFFF7128"/>
        <color rgb="FFFFEF9C"/>
      </colorScale>
    </cfRule>
    <cfRule type="cellIs" dxfId="175" priority="72" operator="equal">
      <formula>"not permitted"</formula>
    </cfRule>
    <cfRule type="cellIs" dxfId="174" priority="73" operator="equal">
      <formula>"permitted"</formula>
    </cfRule>
  </conditionalFormatting>
  <conditionalFormatting sqref="C51:H77">
    <cfRule type="expression" dxfId="173" priority="1">
      <formula>IF($J51="x",TRUE,FALSE)</formula>
    </cfRule>
  </conditionalFormatting>
  <conditionalFormatting sqref="E69:H69">
    <cfRule type="expression" dxfId="172" priority="2">
      <formula>IF($C$44="permitted",TRUE,FALSE)</formula>
    </cfRule>
    <cfRule type="expression" dxfId="171" priority="3">
      <formula>IF($C$44="not permitted",TRUE,FALSE)</formula>
    </cfRule>
  </conditionalFormatting>
  <conditionalFormatting sqref="E77:H77">
    <cfRule type="expression" dxfId="170" priority="67">
      <formula>IF($C$44="permitted",TRUE,FALSE)</formula>
    </cfRule>
    <cfRule type="expression" dxfId="169" priority="68">
      <formula>IF($C$44="not permitted",TRUE,FALSE)</formula>
    </cfRule>
  </conditionalFormatting>
  <conditionalFormatting sqref="F91:H92 F96:H96">
    <cfRule type="expression" dxfId="168" priority="69">
      <formula>IF($C$91="permitted",FALSE,TRUE)</formula>
    </cfRule>
  </conditionalFormatting>
  <dataValidations count="1">
    <dataValidation type="list" allowBlank="1" showInputMessage="1" showErrorMessage="1" sqref="C38:C42 C75 C77" xr:uid="{B8B06876-C7E2-4F44-9691-2C915EB98FF3}">
      <formula1>"Yes,No"</formula1>
    </dataValidation>
  </dataValidations>
  <pageMargins left="0.7" right="0.7" top="0.78740157499999996" bottom="0.78740157499999996" header="0.3" footer="0.3"/>
  <pageSetup paperSize="9" scale="63" fitToHeight="0" orientation="portrait" r:id="rId1"/>
  <ignoredErrors>
    <ignoredError sqref="D61"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3367-566A-4636-BCF3-AAC0C673BDB4}">
  <sheetPr>
    <pageSetUpPr fitToPage="1"/>
  </sheetPr>
  <dimension ref="A1:L116"/>
  <sheetViews>
    <sheetView zoomScaleNormal="100" workbookViewId="0">
      <selection activeCell="C114" sqref="C114"/>
    </sheetView>
  </sheetViews>
  <sheetFormatPr baseColWidth="10" defaultRowHeight="14.4" x14ac:dyDescent="0.3"/>
  <cols>
    <col min="1" max="1" width="4.33203125" customWidth="1"/>
    <col min="8" max="8" width="11.5546875" customWidth="1"/>
    <col min="9" max="9" width="13.77734375" customWidth="1"/>
  </cols>
  <sheetData>
    <row r="1" spans="1:9" ht="18" x14ac:dyDescent="0.35">
      <c r="A1" s="207"/>
      <c r="B1" s="207"/>
      <c r="C1" s="207"/>
      <c r="D1" s="207"/>
      <c r="E1" s="207"/>
      <c r="F1" s="207"/>
      <c r="G1" s="207"/>
      <c r="H1" s="207"/>
      <c r="I1" s="207"/>
    </row>
    <row r="3" spans="1:9" x14ac:dyDescent="0.3">
      <c r="A3" s="206"/>
      <c r="B3" s="206"/>
      <c r="C3" s="206"/>
      <c r="D3" s="206"/>
      <c r="E3" s="206"/>
      <c r="F3" s="206"/>
      <c r="G3" s="206"/>
      <c r="H3" s="206"/>
      <c r="I3" s="206"/>
    </row>
    <row r="4" spans="1:9" x14ac:dyDescent="0.3">
      <c r="A4" s="206"/>
      <c r="B4" s="206"/>
      <c r="C4" s="206"/>
      <c r="D4" s="206"/>
      <c r="E4" s="206"/>
      <c r="F4" s="206"/>
      <c r="G4" s="206"/>
      <c r="H4" s="206"/>
      <c r="I4" s="206"/>
    </row>
    <row r="5" spans="1:9" x14ac:dyDescent="0.3">
      <c r="A5" s="206"/>
      <c r="B5" s="206"/>
      <c r="C5" s="206"/>
      <c r="D5" s="206"/>
      <c r="E5" s="206"/>
      <c r="F5" s="206"/>
      <c r="G5" s="206"/>
      <c r="H5" s="206"/>
      <c r="I5" s="206"/>
    </row>
    <row r="6" spans="1:9" x14ac:dyDescent="0.3">
      <c r="A6" s="206"/>
      <c r="B6" s="206"/>
      <c r="C6" s="206"/>
      <c r="D6" s="206"/>
      <c r="E6" s="206"/>
      <c r="F6" s="206"/>
      <c r="G6" s="206"/>
      <c r="H6" s="206"/>
      <c r="I6" s="206"/>
    </row>
    <row r="7" spans="1:9" x14ac:dyDescent="0.3">
      <c r="A7" s="206"/>
      <c r="B7" s="206"/>
      <c r="C7" s="206"/>
      <c r="D7" s="206"/>
      <c r="E7" s="206"/>
      <c r="F7" s="206"/>
      <c r="G7" s="206"/>
      <c r="H7" s="206"/>
      <c r="I7" s="206"/>
    </row>
    <row r="25" spans="10:11" x14ac:dyDescent="0.3">
      <c r="J25" s="98"/>
      <c r="K25" s="98"/>
    </row>
    <row r="26" spans="10:11" x14ac:dyDescent="0.3">
      <c r="J26" s="98"/>
      <c r="K26" s="98"/>
    </row>
    <row r="27" spans="10:11" x14ac:dyDescent="0.3">
      <c r="J27" s="98"/>
      <c r="K27" s="98"/>
    </row>
    <row r="28" spans="10:11" x14ac:dyDescent="0.3">
      <c r="J28" s="98"/>
      <c r="K28" s="98"/>
    </row>
    <row r="29" spans="10:11" x14ac:dyDescent="0.3">
      <c r="J29" s="98"/>
      <c r="K29" s="98"/>
    </row>
    <row r="30" spans="10:11" x14ac:dyDescent="0.3">
      <c r="J30" s="98"/>
      <c r="K30" s="98"/>
    </row>
    <row r="31" spans="10:11" x14ac:dyDescent="0.3">
      <c r="J31" s="98"/>
      <c r="K31" s="98"/>
    </row>
    <row r="32" spans="10:11" x14ac:dyDescent="0.3">
      <c r="J32" s="98"/>
      <c r="K32" s="98"/>
    </row>
    <row r="33" spans="10:11" x14ac:dyDescent="0.3">
      <c r="J33" s="98"/>
      <c r="K33" s="98"/>
    </row>
    <row r="34" spans="10:11" x14ac:dyDescent="0.3">
      <c r="J34" s="98"/>
      <c r="K34" s="98"/>
    </row>
    <row r="35" spans="10:11" x14ac:dyDescent="0.3">
      <c r="J35" s="98"/>
      <c r="K35" s="98"/>
    </row>
    <row r="36" spans="10:11" x14ac:dyDescent="0.3">
      <c r="J36" s="98"/>
      <c r="K36" s="98"/>
    </row>
    <row r="37" spans="10:11" x14ac:dyDescent="0.3">
      <c r="J37" s="98"/>
      <c r="K37" s="98"/>
    </row>
    <row r="38" spans="10:11" x14ac:dyDescent="0.3">
      <c r="J38" s="98"/>
      <c r="K38" s="98"/>
    </row>
    <row r="39" spans="10:11" x14ac:dyDescent="0.3">
      <c r="J39" s="98"/>
      <c r="K39" s="98"/>
    </row>
    <row r="40" spans="10:11" x14ac:dyDescent="0.3">
      <c r="J40" s="98"/>
      <c r="K40" s="98"/>
    </row>
    <row r="41" spans="10:11" x14ac:dyDescent="0.3">
      <c r="J41" s="98"/>
      <c r="K41" s="98"/>
    </row>
    <row r="42" spans="10:11" x14ac:dyDescent="0.3">
      <c r="J42" s="98"/>
      <c r="K42" s="98"/>
    </row>
    <row r="43" spans="10:11" x14ac:dyDescent="0.3">
      <c r="J43" s="98"/>
      <c r="K43" s="98"/>
    </row>
    <row r="44" spans="10:11" x14ac:dyDescent="0.3">
      <c r="J44" s="98"/>
      <c r="K44" s="98"/>
    </row>
    <row r="45" spans="10:11" x14ac:dyDescent="0.3">
      <c r="J45" s="98"/>
      <c r="K45" s="98"/>
    </row>
    <row r="46" spans="10:11" x14ac:dyDescent="0.3">
      <c r="J46" s="98"/>
      <c r="K46" s="98"/>
    </row>
    <row r="47" spans="10:11" x14ac:dyDescent="0.3">
      <c r="J47" s="98"/>
      <c r="K47" s="98"/>
    </row>
    <row r="48" spans="10:11" x14ac:dyDescent="0.3">
      <c r="J48" s="98"/>
      <c r="K48" s="98"/>
    </row>
    <row r="49" spans="10:11" x14ac:dyDescent="0.3">
      <c r="J49" s="98"/>
      <c r="K49" s="98"/>
    </row>
    <row r="50" spans="10:11" x14ac:dyDescent="0.3">
      <c r="J50" s="98"/>
      <c r="K50" s="98"/>
    </row>
    <row r="51" spans="10:11" x14ac:dyDescent="0.3">
      <c r="J51" s="98"/>
      <c r="K51" s="98"/>
    </row>
    <row r="52" spans="10:11" x14ac:dyDescent="0.3">
      <c r="J52" s="98"/>
      <c r="K52" s="98"/>
    </row>
    <row r="53" spans="10:11" x14ac:dyDescent="0.3">
      <c r="J53" s="98"/>
      <c r="K53" s="98"/>
    </row>
    <row r="54" spans="10:11" x14ac:dyDescent="0.3">
      <c r="J54" s="98"/>
      <c r="K54" s="98"/>
    </row>
    <row r="116" spans="12:12" x14ac:dyDescent="0.3">
      <c r="L116" s="105"/>
    </row>
  </sheetData>
  <mergeCells count="6">
    <mergeCell ref="A7:I7"/>
    <mergeCell ref="A1:I1"/>
    <mergeCell ref="A3:I3"/>
    <mergeCell ref="A4:I4"/>
    <mergeCell ref="A5:I5"/>
    <mergeCell ref="A6:I6"/>
  </mergeCells>
  <pageMargins left="0.7" right="0.7" top="0.78740157499999996" bottom="0.78740157499999996" header="0.3" footer="0.3"/>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11</vt:i4>
      </vt:variant>
    </vt:vector>
  </HeadingPairs>
  <TitlesOfParts>
    <vt:vector size="30" baseType="lpstr">
      <vt:lpstr>Overview</vt:lpstr>
      <vt:lpstr>TIA (US Law) Sample Case 1</vt:lpstr>
      <vt:lpstr>TIA (US Law) Sample Case 2</vt:lpstr>
      <vt:lpstr>TIA (US Law) Sample Case 3</vt:lpstr>
      <vt:lpstr>TIA (US Law) Sample Case 4</vt:lpstr>
      <vt:lpstr>TIA (Russia) Sample Case 1</vt:lpstr>
      <vt:lpstr>TIA (India) Sample Case 1</vt:lpstr>
      <vt:lpstr>TIA (China) Sample Case 1</vt:lpstr>
      <vt:lpstr>When a TIA is required</vt:lpstr>
      <vt:lpstr>Instructions</vt:lpstr>
      <vt:lpstr>Instructions (US-Version)</vt:lpstr>
      <vt:lpstr>Assessing Lawful Access Laws</vt:lpstr>
      <vt:lpstr>Sample Serbia</vt:lpstr>
      <vt:lpstr>Sample India</vt:lpstr>
      <vt:lpstr>Sample North Macedonia</vt:lpstr>
      <vt:lpstr>Sample Ukraine</vt:lpstr>
      <vt:lpstr>Questions for Providers (US)</vt:lpstr>
      <vt:lpstr>Simplified TIA</vt:lpstr>
      <vt:lpstr>Change Log</vt:lpstr>
      <vt:lpstr>Instructions!Druckbereich</vt:lpstr>
      <vt:lpstr>'Instructions (US-Version)'!Druckbereich</vt:lpstr>
      <vt:lpstr>'Simplified TIA'!Druckbereich</vt:lpstr>
      <vt:lpstr>'TIA (China) Sample Case 1'!Druckbereich</vt:lpstr>
      <vt:lpstr>'TIA (India) Sample Case 1'!Druckbereich</vt:lpstr>
      <vt:lpstr>'TIA (Russia) Sample Case 1'!Druckbereich</vt:lpstr>
      <vt:lpstr>'TIA (US Law) Sample Case 1'!Druckbereich</vt:lpstr>
      <vt:lpstr>'TIA (US Law) Sample Case 2'!Druckbereich</vt:lpstr>
      <vt:lpstr>'TIA (US Law) Sample Case 3'!Druckbereich</vt:lpstr>
      <vt:lpstr>'TIA (US Law) Sample Case 4'!Druckbereich</vt:lpstr>
      <vt:lpstr>'When a TIA is required'!Druckbereich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VISCHER</dc:creator>
  <cp:lastModifiedBy>VISCHER</cp:lastModifiedBy>
  <cp:lastPrinted>2021-08-01T06:39:28Z</cp:lastPrinted>
  <dcterms:created xsi:type="dcterms:W3CDTF">2021-07-24T12:02:28Z</dcterms:created>
  <dcterms:modified xsi:type="dcterms:W3CDTF">2023-11-09T20:25:03Z</dcterms:modified>
</cp:coreProperties>
</file>